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drawingml.chart+xml" PartName="/xl/charts/chart11.xml"/>
  <Override ContentType="application/vnd.openxmlformats-officedocument.drawingml.chart+xml" PartName="/xl/charts/chart7.xml"/>
  <Override ContentType="application/vnd.openxmlformats-officedocument.drawingml.chart+xml" PartName="/xl/charts/chart14.xml"/>
  <Override ContentType="application/vnd.openxmlformats-officedocument.drawingml.chart+xml" PartName="/xl/charts/chart13.xml"/>
  <Override ContentType="application/vnd.openxmlformats-officedocument.drawingml.chart+xml" PartName="/xl/charts/chart4.xml"/>
  <Override ContentType="application/vnd.openxmlformats-officedocument.drawingml.chart+xml" PartName="/xl/charts/chart2.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2.xml"/>
  <Override ContentType="application/vnd.openxmlformats-officedocument.drawingml.chart+xml" PartName="/xl/charts/chart5.xml"/>
  <Override ContentType="application/vnd.openxmlformats-officedocument.drawingml.chart+xml" PartName="/xl/charts/chart3.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Id="1" r:id="rId3"/>
    <sheet state="visible" name="About" sheetId="2" r:id="rId4"/>
    <sheet state="visible" name="Charts" sheetId="3" r:id="rId5"/>
    <sheet state="visible" name="Chart Pop numbers" sheetId="4" r:id="rId6"/>
    <sheet state="visible" name="Chart Pop %" sheetId="5" r:id="rId7"/>
    <sheet state="visible" name="Chart Govt numbers" sheetId="6" r:id="rId8"/>
    <sheet state="visible" name="Work" sheetId="7" r:id="rId9"/>
    <sheet state="visible" name="Temp 1" sheetId="8" r:id="rId10"/>
    <sheet state="hidden" name="Temp 2" sheetId="9" r:id="rId11"/>
    <sheet state="hidden" name="almost-CEDs" sheetId="10" r:id="rId12"/>
    <sheet state="hidden" name="Management" sheetId="11" r:id="rId13"/>
    <sheet state="hidden" name="TO DO list" sheetId="12" r:id="rId14"/>
  </sheets>
  <definedNames/>
  <calcPr/>
</workbook>
</file>

<file path=xl/sharedStrings.xml><?xml version="1.0" encoding="utf-8"?>
<sst xmlns="http://schemas.openxmlformats.org/spreadsheetml/2006/main" count="6166" uniqueCount="2850">
  <si>
    <t>International Climate Emergency Forum (ICEF)</t>
  </si>
  <si>
    <t>This spreadsheet is maintained for ICEF by Cedamia: https://www.cedamia.org/global</t>
  </si>
  <si>
    <r>
      <rPr>
        <b/>
        <sz val="14.0"/>
      </rPr>
      <t>Climate Emergency–Governments</t>
    </r>
    <r>
      <rPr>
        <sz val="9.0"/>
      </rPr>
      <t xml:space="preserve"> - http://bit.ly/ce-governments</t>
    </r>
  </si>
  <si>
    <t>To add your local council or jursidiction to this ICEF list and the global map, send</t>
  </si>
  <si>
    <t>Governments total:</t>
  </si>
  <si>
    <t>.,.</t>
  </si>
  <si>
    <t>ICEF listing of governments which have recognised or declared a climate emergency *</t>
  </si>
  <si>
    <t>Total population:</t>
  </si>
  <si>
    <t>- Name of council (or other jurisdiction)</t>
  </si>
  <si>
    <t>- Date of the meeting/debate that passed the Climate Emergency Declaration motion</t>
  </si>
  <si>
    <t>- Link to the declaration motion text (ideally the minutes of the meeting, or the 
meeting agenda with evidence that the motion passed without amendment, 
or the amended text)</t>
  </si>
  <si>
    <t>- Link to a news article or council announcement of the declaration (if you have one)</t>
  </si>
  <si>
    <r>
      <t xml:space="preserve">For data graphics, go to Charts tab; for </t>
    </r>
    <r>
      <rPr>
        <b/>
        <color rgb="FF1155CC"/>
      </rPr>
      <t>additions to this list</t>
    </r>
    <r>
      <t xml:space="preserve"> go to About tab</t>
    </r>
  </si>
  <si>
    <t>Total countries:</t>
  </si>
  <si>
    <r>
      <rPr>
        <b/>
        <color rgb="FFFF0000"/>
      </rPr>
      <t>Contact ICEF</t>
    </r>
    <r>
      <t xml:space="preserve"> at:  inclemfo@gmail.com &lt;– use this email to ask questions, suggest corrections/improvements to this listing</t>
    </r>
  </si>
  <si>
    <t>Governments (grouped by country)</t>
  </si>
  <si>
    <t>Location</t>
  </si>
  <si>
    <t>Population</t>
  </si>
  <si>
    <t>When</t>
  </si>
  <si>
    <t>Key contact/campaigner</t>
  </si>
  <si>
    <t>Key document/plan/reference</t>
  </si>
  <si>
    <t>Pop contribution</t>
  </si>
  <si>
    <t>ARGENTINA</t>
  </si>
  <si>
    <t>Argentinian Senate</t>
  </si>
  <si>
    <t>(nation)</t>
  </si>
  <si>
    <t>https://www.cedamia.org/ced-regions-in-argentina/</t>
  </si>
  <si>
    <t>No .of Argentinian governments &amp; pop total</t>
  </si>
  <si>
    <t>out of total:</t>
  </si>
  <si>
    <t>AUSTRALIA</t>
  </si>
  <si>
    <t>Adelaide City Council</t>
  </si>
  <si>
    <t>SA</t>
  </si>
  <si>
    <t>https://indaily.com.au/news/local/2019/08/28/city-council-changes-mind-on-climate-emergency/</t>
  </si>
  <si>
    <t>Adelaide Hills Council</t>
  </si>
  <si>
    <t>https://www.cedamia.org/global/</t>
  </si>
  <si>
    <t>Alexandrina Council</t>
  </si>
  <si>
    <t>https://www.alexandrina.sa.gov.au/discover/latest-news/climate-emergency-declaration</t>
  </si>
  <si>
    <t>Armidale Regional Council</t>
  </si>
  <si>
    <t>NSW</t>
  </si>
  <si>
    <t>https://www.armidaleregional.nsw.gov.au/council/the-council-and-meetings/council-meetings</t>
  </si>
  <si>
    <t>Augusta-Margaret River Shire Council</t>
  </si>
  <si>
    <t>WA</t>
  </si>
  <si>
    <t>https://thewest.com.au/news/augusta-margaret-river-times/council-declares-climate-emergency-ng-b881335129z</t>
  </si>
  <si>
    <t xml:space="preserve">Australian Capital Territory Legislative Assembly </t>
  </si>
  <si>
    <t>ACT</t>
  </si>
  <si>
    <t>https://greens.org.au/act/news/media-release/climate-emergency-declared-act-australian-first-states-and-territories</t>
  </si>
  <si>
    <t>Ballarat City Council</t>
  </si>
  <si>
    <t>VIC</t>
  </si>
  <si>
    <t>Ballina Shire Council</t>
  </si>
  <si>
    <t>https://www.cedamia.org/wp-content/uploads/2019/11/Ballina-Ordinary_Minutes_28_November_2019.pdf</t>
  </si>
  <si>
    <t>Banyule City Council</t>
  </si>
  <si>
    <t>https://www.banyule.vic.gov.au/News-items/Climate-Emergency</t>
  </si>
  <si>
    <t>Bass Coast Shire Council</t>
  </si>
  <si>
    <t>https://d2n3eh1td3vwdm.cloudfront.net/agendas-minutes/agendas/Open-Agenda-21-August-2019.pdf?mtime=20190816163737</t>
  </si>
  <si>
    <t>Bayside City Council</t>
  </si>
  <si>
    <t>https://www.bayside.vic.gov.au/news/bayside-city-council-declares-climate-emergency</t>
  </si>
  <si>
    <t>Bega Valley Shire Council</t>
  </si>
  <si>
    <t>https://www.begadistrictnews.com.au/story/6354529/climate-emergency-vote-passed-by-bega-valley-council/?fbclid=IwAR0zW3TCy2XsZHQP7ntfDHeY3WLM2yt6wlK4koOam28UZl7_0JH5FB-lAtc</t>
  </si>
  <si>
    <t>Bellingen Shire Council</t>
  </si>
  <si>
    <t>https://www.bellingen.nsw.gov.au/sites/bellingen/files/public/AGENDA%20-%20ORDINARY%20MEETING%20OF%20COUNCIL%20-%2027%20MARCH%202019.pdf</t>
  </si>
  <si>
    <t>Blacktown City Council</t>
  </si>
  <si>
    <t>https://www.blacktown.nsw.gov.au/News-Media/Blacktown-City-Council-acknowledges-climate-emergency-and-moves-towards-100-renewables?utm_source=miragenews&amp;utm_medium=miragenews&amp;utm_campaign=news</t>
  </si>
  <si>
    <t>Blue Mountains City Council</t>
  </si>
  <si>
    <t>Brimbank City Council</t>
  </si>
  <si>
    <t>https://www.cedamia.org/ced-regions-in-australia/</t>
  </si>
  <si>
    <t>Broken Hill City Council</t>
  </si>
  <si>
    <t>https://www.facebook.com/anika.molesworth/videos/10157687733114374/</t>
  </si>
  <si>
    <t>Burnside City Council</t>
  </si>
  <si>
    <t>https://www.burnside.sa.gov.au/files/assets/public/about-council/council-amp-committees/agendas-minutes-amp-workshops/council/2019/agendas/20190924_notice-of-meeting-and-agenda-pack-for-council-24-sept-2019.pdf</t>
  </si>
  <si>
    <t>Byron Shire Council</t>
  </si>
  <si>
    <t>Cate Coorey</t>
  </si>
  <si>
    <t>https://climateemergencydeclaration.org/byronshire/</t>
  </si>
  <si>
    <t>Campbelltown City Council</t>
  </si>
  <si>
    <t>https://www.campbelltown.sa.gov.au/webdata/resources/minutesAgendas/Council%20Minutes%20-%205%20November%202019.pdf</t>
  </si>
  <si>
    <t>Canada Bay City Council</t>
  </si>
  <si>
    <t>https://www.facebook.com/canadabay/posts/3049769405093099</t>
  </si>
  <si>
    <t>Canterbury Bankstown City Council</t>
  </si>
  <si>
    <t>https://www.cbcity.nsw.gov.au/Councilccb/docs/ORD_27082019_MIN.pdf</t>
  </si>
  <si>
    <t>Cardinia Shire Council</t>
  </si>
  <si>
    <t>https://www.cedamia.org/wp-content/uploads/2019/09/Cardinia-Shire-Minutes___16_September_2019.pdf</t>
  </si>
  <si>
    <t>Central Coast Council</t>
  </si>
  <si>
    <t>https://cdn.centralcoast.nsw.gov.au/sites/default/files/businesspaperom26august2019v2.pdf?fbclid=IwAR3J3083uck6TRElVqx3iJ75W0j9ZleDVD6v34x8pB7F43BXLdTFRiOHkHU</t>
  </si>
  <si>
    <t>Charles Sturt City Council</t>
  </si>
  <si>
    <t>https://www.charlessturt.sa.gov.au/__data/assets/pdf_file/0023/380516/cl19-12-09m.pdf</t>
  </si>
  <si>
    <t>Clarence Valley Council</t>
  </si>
  <si>
    <t>https://www.clarence.nsw.gov.au/cp_themes/metro/page.asp?p=DOC-GAA-41-34-06</t>
  </si>
  <si>
    <t>Darebin City Council</t>
  </si>
  <si>
    <t>Cr Trent McCarthy/Cr Susan Rennie</t>
  </si>
  <si>
    <t>https://www.yoursaydarebin.com.au/climateaction</t>
  </si>
  <si>
    <t>Darwin City Council</t>
  </si>
  <si>
    <t>NT</t>
  </si>
  <si>
    <t>Denmark Shire Council</t>
  </si>
  <si>
    <t>https://www.facebook.com/CrJanLewis/photos/a.1594117097555595/2264662670501031/?type=3&amp;theater</t>
  </si>
  <si>
    <t>East Fremantle Town Council</t>
  </si>
  <si>
    <t>https://www.eastfremantle.wa.gov.au/council-meetings/meeting/council-meeting/122/documents/ocm-minutes-191119-unconfirmed.pdf</t>
  </si>
  <si>
    <t>Frankston City Council</t>
  </si>
  <si>
    <t>https://www.frankston.vic.gov.au/Your_Council/Media_and_Publications/Latest_News/Council_stands_united_on_climate_emergency</t>
  </si>
  <si>
    <t>Fremantle City Council</t>
  </si>
  <si>
    <t>https://www.fremantle.wa.gov.au/sites/default/files/Additional%20Documents%20-%20Ordinary%20Meeting%20of%20Council%20-%2022%20May%202019.pdf</t>
  </si>
  <si>
    <t>Gawler Town Council</t>
  </si>
  <si>
    <t>Cr. Ian Tooley</t>
  </si>
  <si>
    <t>Glen Innes Severn Shire Council</t>
  </si>
  <si>
    <t>https://www.gleninnesexaminer.com.au/story/6409226/glen-innes-council-makes-climate-emergency-declaration/?cs=12</t>
  </si>
  <si>
    <t>Greater Dandenong City Council</t>
  </si>
  <si>
    <t>https://cgdresources.mmgsolutions.net/Resources/Website/SiteDocuments/CM%20Agenda%20200128%20-%20Website.pdf?fbclid=IwAR0g6EQGhUjURXXgpmzvLhkt1faE51UHDqEKQZQOo5f74vA1LyHpt3xWqZc</t>
  </si>
  <si>
    <t>Greater Geelong City Council</t>
  </si>
  <si>
    <t>ttps://www.geelongaustralia.com.au/common/Public/Documents/8d5a50ab0f129c9-councilagenda-25february2020v2.pdf</t>
  </si>
  <si>
    <t>Greater Shepparton City Council</t>
  </si>
  <si>
    <t>https://www.sheppnews.com.au/news/2020/04/01/1110730/council-declares-a-climate-emergency</t>
  </si>
  <si>
    <t>Hawkesbury City Council</t>
  </si>
  <si>
    <t>Hepburn Shire Council</t>
  </si>
  <si>
    <t>https://www.hepburn.vic.gov.au/climate-emergency-declaration/</t>
  </si>
  <si>
    <t>Hobart City Council</t>
  </si>
  <si>
    <t>TAS</t>
  </si>
  <si>
    <t>Hobsons Bay City Council</t>
  </si>
  <si>
    <t>http://webcast.hobsonsbay.vic.gov.au/archive/video19-1008.php?fbclid=IwAR1OaTYo0joewcgjbyembv7BHvRXZ-sDyN3yr2tYqkaPUTzJAanwj4GCXu8#placeholder</t>
  </si>
  <si>
    <t>Holdfast Bay City Council</t>
  </si>
  <si>
    <t>https://cdn.holdfast.sa.gov.au/agendas-minutes/minutes/19-10-08-Council-Minutes.pdf</t>
  </si>
  <si>
    <t>Hunters Hill Council</t>
  </si>
  <si>
    <t>https://thewest.com.au/news/nsw/jetsetting-hunters-hill-councillor-justine-mclaughlin-declares-climate-emergency-ng-159b998e0fc70be53049fc846308f43b</t>
  </si>
  <si>
    <t>Indigo Shire Council</t>
  </si>
  <si>
    <t>https://www.cedamia.org/wp-content/uploads/2019/08/Indigo-Shire-2019-07-30-Ordinary-Council-Meeting-Minutes.pdf</t>
  </si>
  <si>
    <t>Inner West Council</t>
  </si>
  <si>
    <t>Cr. Marghanita da Cruz</t>
  </si>
  <si>
    <t>https://innerwest.infocouncil.biz/Open/2019/05/C_14052019_AGN_3696_AT.PDF</t>
  </si>
  <si>
    <t>Kiama Municipal Council</t>
  </si>
  <si>
    <t>https://www.cedamia.org/wp-content/uploads/2020/01/Kiama-17-December-2019-Ordinary-Council-Minutes.pdf</t>
  </si>
  <si>
    <t>Kingborough Council</t>
  </si>
  <si>
    <t>https://www.kingborough.tas.gov.au/wp-content/uploads/2019/07/Minutes-No.-14-8-July-2019-Public-Copy.pdf</t>
  </si>
  <si>
    <t>Kingston City Council</t>
  </si>
  <si>
    <t>https://www.kingston.vic.gov.au/About-Us/Council/Council-Meetings/Agendas-and-Minutes</t>
  </si>
  <si>
    <t>Lane Cove Council</t>
  </si>
  <si>
    <t>https://inthecove.com.au/2019/09/17/lane-cove-council-declares-climate-emergency/</t>
  </si>
  <si>
    <t>Launceston City Council</t>
  </si>
  <si>
    <t>https://www.examiner.com.au/story/6318457/council-declares-climate-emergency/</t>
  </si>
  <si>
    <t>Light Regional Council</t>
  </si>
  <si>
    <r>
      <t xml:space="preserve">City of </t>
    </r>
    <r>
      <rPr>
        <b/>
      </rPr>
      <t xml:space="preserve">Lismore </t>
    </r>
  </si>
  <si>
    <t>https://www.lismore.nsw.gov.au/infocouncil2/Open/2019/08/OC_13082019_AGN_AT_WEB.htm</t>
  </si>
  <si>
    <t>Manningham Council</t>
  </si>
  <si>
    <t>https://www.manningham.vic.gov.au/sites/default/files/uploads/council_minutes_28_january_2020.pdf</t>
  </si>
  <si>
    <t>Maribyrnong City Council</t>
  </si>
  <si>
    <t>Melbourne City Council</t>
  </si>
  <si>
    <t>https://www.melbourne.vic.gov.au/about-council/committees-meetings/meeting-archive/MeetingAgendaItemAttachments/864/JUL19%20FMC2%20MINUTES%20UNCONFIRMED.pdf</t>
  </si>
  <si>
    <t>MidCoast Council</t>
  </si>
  <si>
    <t>https://www.cedamia.org/wp-content/uploads/2019/10/MidCoast-23-OCTOBER-2019-ORDINARY-MEETING-MINUTES-v3.pdf</t>
  </si>
  <si>
    <t>Mildura Rural City Council</t>
  </si>
  <si>
    <t>https://www.river1467.com.au/news/news-sport/103685-council-declares-climate-emergency</t>
  </si>
  <si>
    <t>Mitcham Council</t>
  </si>
  <si>
    <t>https://www.facebook.com/JaneBangeParkWard/posts/978251575860072</t>
  </si>
  <si>
    <t>Moonee Valley City Council</t>
  </si>
  <si>
    <t>https://www.facebook.com/groups/cedamia/permalink/2118645371777531/</t>
  </si>
  <si>
    <t>Mosman Council</t>
  </si>
  <si>
    <t>https://mosman.nsw.gov.au/news/2019/11/14/climate-emergency-resolution/</t>
  </si>
  <si>
    <t>Mount Alexander Shire Council</t>
  </si>
  <si>
    <t>https://www.goldcentralvictoria.com.au/news/local-news/99484-mount-alexander-shire-declares-climate-emergency</t>
  </si>
  <si>
    <t>Mount Barker District Council</t>
  </si>
  <si>
    <t>https://www.mountbarker.sa.gov.au/__data/assets/pdf_file/0017/304307/Council-Meeting-Agenda-4-November-2019.pdf</t>
  </si>
  <si>
    <t>Moreland City Council</t>
  </si>
  <si>
    <t>Mornington Peninsula Shire Council</t>
  </si>
  <si>
    <t>https://www.mornpen.vic.gov.au/files/assets/public/new-website-documents/about-us/meetings-amp-minutes/2019/agendas-2019/council-meeting-agenda-13-august-2019.pdf</t>
  </si>
  <si>
    <t>Moyne Shire Council</t>
  </si>
  <si>
    <t>https://www.standard.net.au/story/6452180/shire-backs-calls-to-declare-climate-emergency/?cs=72</t>
  </si>
  <si>
    <t>Mundaring Shire Council</t>
  </si>
  <si>
    <t>https://www.mundaring.wa.gov.au/AboutCouncil/Council/Documents/Unconfirmed%20Minutes%20-%20Ordinary%20Council%20meeting%2010%20December%202019.pdf</t>
  </si>
  <si>
    <t>Murray Bridge Council</t>
  </si>
  <si>
    <t>http://www.murraybridge.sa.gov.au/page.aspx?u=481&amp;c=35434</t>
  </si>
  <si>
    <t>Newcastle City Council</t>
  </si>
  <si>
    <t>http://www.newcastle.nsw.gov.au/getattachment/ea7cc3c4-3317-4b60-87f4-79e115ee3b10/Ordinary-Council-Meeting-Agenda.aspx</t>
  </si>
  <si>
    <t>Noosa Shire Council</t>
  </si>
  <si>
    <t>QLD</t>
  </si>
  <si>
    <t>https://www.noosa.qld.gov.au/documents/40217326/41799446/2019-07-18%20Ordinary%20Meeting%20Minutes.pdf</t>
  </si>
  <si>
    <t>North Sydney Council</t>
  </si>
  <si>
    <t>Northern Beaches Council</t>
  </si>
  <si>
    <t>https://eservices.northernbeaches.nsw.gov.au/ePlanning/live/Common/Output/LoadGenWebDoc.ashx?id=q0xy0e4CRkoV0A60ki4OEg%3d%3d</t>
  </si>
  <si>
    <t>Port Adelaide Enfield City Council</t>
  </si>
  <si>
    <t>http://www.cityofpae.sa.gov.au/webdata/resources/minutesAgendas/Reduced%20PDF%20size%20-%20Final%20version%20-%20Notice,%20Agenda%20and%20Reports%20Council%20meeting%208%20October%202019.pdf</t>
  </si>
  <si>
    <t>Port Lincoln City Council</t>
  </si>
  <si>
    <t>https://www.portlincoln.sa.gov.au/__data/assets/pdf_file/0026/154286/9.24.1.2-MIN201934-20190819-PUBLIC.pdf?fbclid=IwAR3_09cr1I9h5ij3dkm-pgKsws5rBQy7BygiyGwzgeVIoFkG4beSM537_ks</t>
  </si>
  <si>
    <t>Port Phillip City Council</t>
  </si>
  <si>
    <t>http://www.portphillip.vic.gov.au/default/15.1%20Motion%20to%20Declare%20a%20Climate%20Emergency.pdf</t>
  </si>
  <si>
    <t>Queenscliffe Borough Council</t>
  </si>
  <si>
    <t>https://www.facebook.com/groups/965054117165818/permalink/1034116026926293/</t>
  </si>
  <si>
    <t>Randwick City Council</t>
  </si>
  <si>
    <t>Cr Philipa Veitch</t>
  </si>
  <si>
    <t>https://businesspapers.randwick.nsw.gov.au/Open/2019/04/OC_30042019_AGN_AT.PDF</t>
  </si>
  <si>
    <t>Ryde City Council</t>
  </si>
  <si>
    <t>https://www.ryde.nsw.gov.au/files/assets/public/council-meetings/2019/council-meeting-28-may-2019-minutes.pdf</t>
  </si>
  <si>
    <t>Salisbury City Council</t>
  </si>
  <si>
    <t>https://www.cedamia.org/wp-content/uploads/2019/11/Salisbury-SA-28_10_2019_-_Minutes_-_Council_Meeting.pdf</t>
  </si>
  <si>
    <t>Stonnington City Council</t>
  </si>
  <si>
    <t>https://www.stonnington.vic.gov.au/Council/Media-Centre/Media-Releases/City-of-Stonnington-declares-a-climate-emergency</t>
  </si>
  <si>
    <t>Surf Coast Shire Council</t>
  </si>
  <si>
    <t>https://www.surfcoast.vic.gov.au/About-us/Council/Meetings-and-minutes/Minutes-Agendas</t>
  </si>
  <si>
    <t>Swan City Council</t>
  </si>
  <si>
    <t>https://www.swan.wa.gov.au/Your-Council/Council/Council-Meetings/Latest-Ordinary-Meeting-of-Council-Agenda-August-28-2019</t>
  </si>
  <si>
    <t>Sydney City Council</t>
  </si>
  <si>
    <t>https://meetings.cityofsydney.nsw.gov.au/documents/s30506/Our%20Response%20to%20the%20Climate%20Emergency.pdf</t>
  </si>
  <si>
    <t>Tweed Shire Council</t>
  </si>
  <si>
    <t>https://www.tweed.nsw.gov.au/Controls/Meetings/Documents/190919%20-%20CNL%20-%20Ordinary%20Minutes.pdf</t>
  </si>
  <si>
    <t>Upper Hunter Shire Council</t>
  </si>
  <si>
    <t>http://upperhunter.nsw.gov.au/f.ashx/documents/meetings/2019/OC_25022019_MIN_AT.pdf</t>
  </si>
  <si>
    <t>Victor Harbor Council</t>
  </si>
  <si>
    <t>https://www.victorharbortimes.com.au/story/6548131/alexandrina-and-victor-harbor-councils-declare-a-climate-emergency-at-december-meetings/</t>
  </si>
  <si>
    <r>
      <t xml:space="preserve">Town of </t>
    </r>
    <r>
      <rPr>
        <b/>
      </rPr>
      <t xml:space="preserve">Victoria </t>
    </r>
    <r>
      <t>Park</t>
    </r>
  </si>
  <si>
    <t>Vincent City Council</t>
  </si>
  <si>
    <t>Warrnambool City Council</t>
  </si>
  <si>
    <t>https://www.warrnambool.vic.gov.au/sites/warrnambool.vic.gov.au/files/documents/council/meetings/2019/AGENDA%20Council%207%20October%202019.pdf</t>
  </si>
  <si>
    <t>Waverley Council</t>
  </si>
  <si>
    <t>https://www.facebook.com/permalink.php?story_fbid=478274876141850&amp;id=100018780251358</t>
  </si>
  <si>
    <t>Willoughby City Council</t>
  </si>
  <si>
    <t>http://www.willoughby.nsw.gov.au/council-meetings/general-council-meetings/</t>
  </si>
  <si>
    <t>Wingecarribee Shire Council</t>
  </si>
  <si>
    <t>https://www.change.org/p/duncan-gair-wingecarribee-shire-council-declare-a-climate-emergency/u/25738873</t>
  </si>
  <si>
    <t>Wollongong City Council</t>
  </si>
  <si>
    <t>https://wollongong.nsw.gov.au/__data/assets/pdf_file/0033/39768/Council-Minutes-12-August-2019.pdf</t>
  </si>
  <si>
    <t>Woollahra Municipal Council</t>
  </si>
  <si>
    <t>https://www.woollahra.nsw.gov.au/council/meetings_and_committees/council_meetings/council_agendas_and_minutes</t>
  </si>
  <si>
    <t>Yarra City Council</t>
  </si>
  <si>
    <t>https://www.yarracity.vic.gov.au/news/2018/12/21/climate-emergency</t>
  </si>
  <si>
    <t>Yarra Ranges Council</t>
  </si>
  <si>
    <t>https://www.yarraranges.vic.gov.au/Council/Latest-news/Council-accelerates-its-commitment-to-act-on-climate-change?fbclid=IwAR1sBfjgkGN0JQ5Idp1j7T25tkUwCAXhW5HCfhi11D7nF8Lhsr1QqDjaWXU</t>
  </si>
  <si>
    <t>No .of Oz governments &amp; population total</t>
  </si>
  <si>
    <t>Significant non-binding Australian declarations:</t>
  </si>
  <si>
    <t>South Australian Legislative Council</t>
  </si>
  <si>
    <t>https://www.markparnell.org.au/201909_3</t>
  </si>
  <si>
    <t>AUSTRIA</t>
  </si>
  <si>
    <t>Austrian National Council (Lower House)</t>
  </si>
  <si>
    <t>-</t>
  </si>
  <si>
    <t>https://www.parlament.gv.at/PAKT/PR/JAHR_2019/PK0944/index.shtml</t>
  </si>
  <si>
    <t>Hart bei Graz Municipal Council</t>
  </si>
  <si>
    <t>ST</t>
  </si>
  <si>
    <t>https://www.ots.at/presseaussendung/OTS_20190710_OTS0058/gemeinderat-ruft-klimanotstand-in-hart-bei-graz-aus</t>
  </si>
  <si>
    <t>Hartberg Town Council</t>
  </si>
  <si>
    <t>https://www.meinbezirk.at/hartberg-fuerstenfeld/c-lokales/hartberg-ruft-klimanotstand-aus_a3504612</t>
  </si>
  <si>
    <t>Innsbruck City Council</t>
  </si>
  <si>
    <t>TR</t>
  </si>
  <si>
    <t>Kufstein Town Council</t>
  </si>
  <si>
    <t>https://www.dolomitenstadt.at/2019/07/11/kufstein-ruft-einstimmig-klimanotstand-aus/</t>
  </si>
  <si>
    <t>Michaelerberg-Pruggern Council</t>
  </si>
  <si>
    <t>https://fm4.orf.at/stories/2987081/</t>
  </si>
  <si>
    <t>Ried im Innkreis Municipal Council</t>
  </si>
  <si>
    <t>OO</t>
  </si>
  <si>
    <t>https://www.alianzadelclima.org/fileadmin/Inhalte/2_Municipalities/Climate_Emergency/Ried_im_Innkreis_Klimanotstandsbeschluss.pdf</t>
  </si>
  <si>
    <t>Steyregg Municpal Council</t>
  </si>
  <si>
    <t>https://www.alianzadelclima.org/fileadmin/Inhalte/2_Municipalities/Climate_Emergency/Stadtgemeinde_Steyregg_-_Ausrufung_Klimanotstand.pdf</t>
  </si>
  <si>
    <t>Traiskirchen Town Council</t>
  </si>
  <si>
    <t>NO</t>
  </si>
  <si>
    <t>https://www.traiskirchen.gv.at/news/?tx_news_pi1%5Bnews%5D=1056&amp;tx_news_pi1%5Bcontroller%5D=News&amp;tx_news_pi1%5Baction%5D=detail&amp;cHash=4c9303f75aa621b954c9bebbb4ab5895</t>
  </si>
  <si>
    <t>Vorarlberg State Parliament</t>
  </si>
  <si>
    <t>VO</t>
  </si>
  <si>
    <t>https://vorarlberg.orf.at/stories/3003146/</t>
  </si>
  <si>
    <t>No .of Austrian governments &amp; population total</t>
  </si>
  <si>
    <t>BANGLADESH</t>
  </si>
  <si>
    <t>Bangladesh National Assembly বাংলাদেশ জাতীয় সংসদ</t>
  </si>
  <si>
    <t>https://en.prothomalo.com/bangladesh/news/204894/Bangladesh-parliament-adopts-motion-declaring</t>
  </si>
  <si>
    <t>No .of Bangladesh governments &amp; population total</t>
  </si>
  <si>
    <t>BELGIUM</t>
  </si>
  <si>
    <t>Anderlecht Municipal Council</t>
  </si>
  <si>
    <t>Brussels Capital Region</t>
  </si>
  <si>
    <t>https://www.anderlecht.be/sites/default/files/medias/Files/CP/CP458F.pdf</t>
  </si>
  <si>
    <t>Auderghem Municipal Council</t>
  </si>
  <si>
    <t>https://www.rtbf.be/info/belgique/detail_auderghem-devient-la-17e-commune-bruxelloise-a-declarer-l-urgence-climatique?id=10421110</t>
  </si>
  <si>
    <t>Berchem-Sainte-Agathe Municipal Council</t>
  </si>
  <si>
    <t>Brussels City Council</t>
  </si>
  <si>
    <t>http://www.flanderstoday.eu/brussels-city-declares-climate-emergency</t>
  </si>
  <si>
    <t>Châtelet Town Council</t>
  </si>
  <si>
    <t>Wallonia</t>
  </si>
  <si>
    <t>https://www.lanouvellegazette.be/495411/article/2019-12-29/une-motion-detat-durgence-climatique-votee-chatelet</t>
  </si>
  <si>
    <t>Etterbeek Municipal Council</t>
  </si>
  <si>
    <t>https://www.etterbeek.be/archives/2019/etterbeek-declaree-en-etat-d2019urgence-climatique-et-ecologique</t>
  </si>
  <si>
    <t>Ganshoren Municipal Council</t>
  </si>
  <si>
    <t>https://www.ganshoren.be/content/uploads/2019/11/conseil-note-explicative-compl-211119.pdf</t>
  </si>
  <si>
    <t>Ixelles Municipal Council</t>
  </si>
  <si>
    <t>http://www.ixelles.be/uploads/conseil/motions-fr/28.pdf</t>
  </si>
  <si>
    <t>Koekelberg Town Council</t>
  </si>
  <si>
    <t>http://brusselstimes.com/belgium/15601/koekelberg-becomes-first-belgian-municipality-to-declare-%E2%80%98climate-emergency%E2%80%99</t>
  </si>
  <si>
    <t>Liège Provincial Council</t>
  </si>
  <si>
    <t>http://www.provincedeliege.be/fr/evenement/3/15447</t>
  </si>
  <si>
    <t>Saint-Gilles Municipal Council</t>
  </si>
  <si>
    <t>https://stgillis.brussels/wp-content/uploads//2019/11/motion-urgence-climatique-et-environnement_FR.pdf</t>
  </si>
  <si>
    <t>Saint-Josse-ten-Noode Municipal Council</t>
  </si>
  <si>
    <t>http://sjtn.brussels/sites/default/files/downloads/2019/12/cc_2019_1211_notes.pdf</t>
  </si>
  <si>
    <t>Schaerbeek Municipal Council</t>
  </si>
  <si>
    <t>https://www.1030.be/fr/schaerbeek-en-etat-durgence-climatique</t>
  </si>
  <si>
    <t>Sint-Jans-Molenbeek Municipal Council</t>
  </si>
  <si>
    <t>http://www.molenbeek.irisnet.be/fr/fichiers/conseil/seances-du-conseil/registre/2019/registre-public-16-10-2019.pdf</t>
  </si>
  <si>
    <t>Uccle Municipal Council</t>
  </si>
  <si>
    <t>http://www.uccle.be/les-elus/conseil/2019/cc-24-10-19-motion-urgence-climatique.pdf</t>
  </si>
  <si>
    <t>Watermael-Boitsfort Municipal Council</t>
  </si>
  <si>
    <t>https://www.watermael-boitsfort.be/fr/votre-commune/le-conseil-communal-1/motions/17-12-2019-motion-relative-a-lurgence-climatique-et-environnementale</t>
  </si>
  <si>
    <t>Woluwe-Saint-Lambert Municipal Council</t>
  </si>
  <si>
    <t>https://fr.woluwe1200.be/wp-content/uploads/2020/01/Ccl-du-18.11.2019-Proce%CC%80s-verbal-public.pdf</t>
  </si>
  <si>
    <t>Woluwe-Saint-Pierre Municipal Council</t>
  </si>
  <si>
    <t>https://www.woluwe1150.be/woluwe-saint-pierre-declare-lurgence-climatique-et-environnementale/</t>
  </si>
  <si>
    <t>No .of Belgian governments &amp; population total</t>
  </si>
  <si>
    <t>BRAZIL</t>
  </si>
  <si>
    <t>Recife Municipal Council</t>
  </si>
  <si>
    <t>PE</t>
  </si>
  <si>
    <t>http://www2.recife.pe.gov.br/node/290225</t>
  </si>
  <si>
    <t>No .of Brazilian governments &amp; pop total</t>
  </si>
  <si>
    <t>BRITAIN</t>
  </si>
  <si>
    <t>(governments total for Britain)</t>
  </si>
  <si>
    <t>(UK plus dependencies/territories)</t>
  </si>
  <si>
    <t>NOTE: The world famous UK climate emergency declaration motion passed by the House of Commons is NOT listed here as a formal declaration.  This is because the type of motion (an Opposition Day motion) is not binding on the UK government.  We understand that the Government has to report back to the House of Commons about what it plans to do about the motion (if anything) at some stage.</t>
  </si>
  <si>
    <t>Aberystwyth Town Council</t>
  </si>
  <si>
    <t>Wales</t>
  </si>
  <si>
    <t>https://www.aberystwyth.gov.uk/en/council/minutes/319-2019-01-28</t>
  </si>
  <si>
    <t>Adur and Worthing Councils</t>
  </si>
  <si>
    <t>England</t>
  </si>
  <si>
    <t>https://www.climateemergency.uk/blog/adur/</t>
  </si>
  <si>
    <t>Aldbourne Parish Council</t>
  </si>
  <si>
    <t>http://aldbourne-pc.org.uk/wp-content/uploads/2019/10/Oct-2019-minutes.pdf</t>
  </si>
  <si>
    <t>Alderholt Parish Council .,.</t>
  </si>
  <si>
    <t>http://www.alderholtparishcouncil.gov.uk/Alderholt-PC/UserFiles/Files/Minutes/2019/190610%20Draft%20Minutes%20APC%20Meeting.pdf</t>
  </si>
  <si>
    <t>Amber Valley Borough Council</t>
  </si>
  <si>
    <t>https://info.ambervalley.gov.uk/WebServices/AVBCFeeds/DemocracyJSON.asmx/StreamCommitteeDoc</t>
  </si>
  <si>
    <t>Angus Council</t>
  </si>
  <si>
    <t>Scotland</t>
  </si>
  <si>
    <t>https://www.thecourier.co.uk/fp/news/local/angus-mearns/973275/i-was-on-holiday-in-baliwhat-are-they-doing-for-climate-change-anger-as-angus-councillors-declare-climate-non-emergency/</t>
  </si>
  <si>
    <t>Ards and North Down Borough Council</t>
  </si>
  <si>
    <t>Northern Ireland</t>
  </si>
  <si>
    <t>https://climateemergency.uk/blog/ards-and-north-down/</t>
  </si>
  <si>
    <t>Ashburton Town Council</t>
  </si>
  <si>
    <t>http://www.ashburton.org/minutes_doc/March_Full_minutes_2019_56448.pdf</t>
  </si>
  <si>
    <t>Aylesbury Town Council</t>
  </si>
  <si>
    <t>https://www.mix96.co.uk/news/local/2953385/climate-emergency-declared-in-aylesbury/</t>
  </si>
  <si>
    <t>Aylesbury Vale District Council</t>
  </si>
  <si>
    <t>https://democracy.aylesburyvaledc.gov.uk/documents/s14581/New%20NOM%20-%20Climate%20Change.pdf</t>
  </si>
  <si>
    <t>Babergh District Council</t>
  </si>
  <si>
    <t>https://baberghmidsuffolk.moderngov.co.uk/documents/g2503/Public%20reports%20pack%2023rd-Jul-2019%2017.30%20Babergh%20Council.pdf?T=10</t>
  </si>
  <si>
    <t>Barking and Dagenham Council</t>
  </si>
  <si>
    <t>https://www.lbbd.gov.uk/news/barking-and-dagenham-council-declares-climate-emergency</t>
  </si>
  <si>
    <t>Barnsley Metropolitan Borough Council</t>
  </si>
  <si>
    <t>https://www.climateemergency.uk/blog/barnsley/</t>
  </si>
  <si>
    <t>Barnstaple Town Council</t>
  </si>
  <si>
    <t>https://barnstapletowncouncil.gov.uk/_webedit/uploaded-files/All%20Files/Minutes%20&amp;%20Agendas/Environment%20Committee/2019.07.08%20-%20Environment%20Committee%20Agenda%20Pack.pdf</t>
  </si>
  <si>
    <t>Barrow Borough Council</t>
  </si>
  <si>
    <t>https://democracy.barrowbc.gov.uk/documents/g329/Public%20reports%20pack%2016th-Jul-2019%2017.30%20Barrow%20Borough%20Council.pdf?T=10</t>
  </si>
  <si>
    <t>Basingstoke and Deane Borough Council</t>
  </si>
  <si>
    <t>2025/2030</t>
  </si>
  <si>
    <t>https://democracy.basingstoke.gov.uk/documents/b4416/Council%20Updates%20Amendments%20and%20Questions%2018th-Jul-2019%2018.30%20Council.pdf?T=9</t>
  </si>
  <si>
    <t>Bath and North East Somerset Council</t>
  </si>
  <si>
    <t>https://climateemergency.uk/blog/bath-north-east-somerset/</t>
  </si>
  <si>
    <t>Bedford Borough Council</t>
  </si>
  <si>
    <t>https://www.bedfordindependent.co.uk/bedford-borough-council-declares-climate-emergency/</t>
  </si>
  <si>
    <t>Belfast City Council</t>
  </si>
  <si>
    <t>https://www.belfastlive.co.uk/news/belfast-news/belfast-city-council-vote-declare-17015417</t>
  </si>
  <si>
    <t>Bideford Town Council</t>
  </si>
  <si>
    <t>https://www.facebook.com/JamesCraigie4Torrington/posts/2228121174070063</t>
  </si>
  <si>
    <t>Birchwood Town Council</t>
  </si>
  <si>
    <t>Birmingham City Council</t>
  </si>
  <si>
    <t>https://climateemergency.uk/blog/birmingham/</t>
  </si>
  <si>
    <t>Bishopsteignton Parish Council</t>
  </si>
  <si>
    <t>https://www.bishopsteignton-pc.gov.uk/wp-content/uploads/2019/07/190513-MINS-APPROVED-WEBSITE.pdf</t>
  </si>
  <si>
    <t>Blackburn with Darwen Borough Council</t>
  </si>
  <si>
    <t>https://www.climateemergency.uk/blog/blackburn-with-darwen/</t>
  </si>
  <si>
    <t>Blackpool Council</t>
  </si>
  <si>
    <t>http://democracy.blackpool.gov.uk/documents/g5519/Public%20reports%20pack%2026th-Jun-2019%2018.00%20Council.pdf?T=10</t>
  </si>
  <si>
    <t>Bollington Town Council</t>
  </si>
  <si>
    <t>https://www.cedamia.org/wp-content/uploads/2019/07/Bollington-Council-Minutes-2-June.pdf</t>
  </si>
  <si>
    <t>Bolton Metropolitan Borough Council</t>
  </si>
  <si>
    <t>https://www.theboltonnews.co.uk/news/17872694.bolton-council-declare-climate-emergency/</t>
  </si>
  <si>
    <t>Boston Borough Council</t>
  </si>
  <si>
    <t>https://www.lincs-chamber.co.uk/boston-borough-council-declares-climate-emergency/</t>
  </si>
  <si>
    <t>Bournemouth, Christchurch and Poole Council</t>
  </si>
  <si>
    <t>https://www.climateemergency.uk/blog/bournemouth-christchurch-poole/</t>
  </si>
  <si>
    <t>Bovey Tracey Town Council</t>
  </si>
  <si>
    <t>https://boveytracey.s3.amazonaws.com/media/towncouncil/FullCouncilAgenda01.07.19.pdf</t>
  </si>
  <si>
    <t>Bradford District Council</t>
  </si>
  <si>
    <t>Crs Kevin Warnes and  Martin Love (Green Party)</t>
  </si>
  <si>
    <t>https://bradford.moderngov.co.uk/mgAi.aspx?ID=10277</t>
  </si>
  <si>
    <t>Bradford-on-Avon Town Council</t>
  </si>
  <si>
    <t>https://www.dropbox.com/sh/ksoj7cdgtoqv4xd/AAAVkVBvgPV5GUMvUL15ZXRma/2018_19%20Full%20Council_Minutes?dl=0&amp;preview=2019.03.05_FC+Minutes.pdf&amp;subfolder_nav_tracking=1</t>
  </si>
  <si>
    <t>Braintree District Council</t>
  </si>
  <si>
    <t>https://braintree.cmis.uk.com/braintree/Document.ashx?czJKcaeAi5tUFL1DTL2UE4zNRBcoShgo=DiyVJ%2fH2nJScKR9zgZWsT%2bTxI%2fVtdc%2fGRlZCIPimPTPnUhkutaiR8g%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</si>
  <si>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t>Braunton Parish Council</t>
  </si>
  <si>
    <t>http://www.brauntonparishcouncil.gov.uk/Braunton-PC/UserFiles/Files/Attch2%20100619.pdf</t>
  </si>
  <si>
    <r>
      <t xml:space="preserve">Procedure    </t>
    </r>
    <r>
      <rPr/>
      <t>(for details scroll to the top)</t>
    </r>
  </si>
  <si>
    <t>Breckland Council</t>
  </si>
  <si>
    <t>https://www.thetfordandbrandontimes.co.uk/news/breckland-council-declares-climate-emergency-1-6280687</t>
  </si>
  <si>
    <t>Government (grouped by country)</t>
  </si>
  <si>
    <t>Area</t>
  </si>
  <si>
    <t>Cumulative</t>
  </si>
  <si>
    <t>Linked population</t>
  </si>
  <si>
    <t>Latitude</t>
  </si>
  <si>
    <t>Longitude</t>
  </si>
  <si>
    <t>Brent London Borough Council</t>
  </si>
  <si>
    <t>http://democracy.brent.gov.uk/documents/s85949/16.3.%20Motion%20-%20Labour%20Group%202.pdf</t>
  </si>
  <si>
    <t>1. In Data tab, insert new government in alphabetical order</t>
  </si>
  <si>
    <t>2. In Work tab, insert new government and date in date order, and insert cell cross-refs to Data tab columns A, D and E</t>
  </si>
  <si>
    <t>3. In Work tab, IF it is a small-area government in a big area that has declared earlier, enclose population figure with &lt; and &gt; and copy the population as a link from the Data tab to column G</t>
  </si>
  <si>
    <t>4. In Work tab, IF it is a big-area government and small-area governments have declared earlier, add rows beneath the big-area governments
and insert small-area governments name(s) with negative cross-ref to small-area government population figure on the Work sheet</t>
  </si>
  <si>
    <t>5. In the Charts tab, follow instructions beow the coloured time series chart.</t>
  </si>
  <si>
    <t>Bridgnorth Town Council</t>
  </si>
  <si>
    <t>https://www.bridgnorthtowncouncil.gov.uk/featured/2019/06/climate-change-emergency-recognised/</t>
  </si>
  <si>
    <t>Bridgwater Town Council</t>
  </si>
  <si>
    <t>https://somersetlabour.co.uk/news/bridgwater/bridgwater-town-council-passes-climate-change-emergency-motion/</t>
  </si>
  <si>
    <t>(national)</t>
  </si>
  <si>
    <t>Bridport Town Council</t>
  </si>
  <si>
    <t>https://www.bridport-tc.gov.uk/wp-content/uploads/2019/05/A-16-05-19.pdf</t>
  </si>
  <si>
    <t>Brighton and Hove City Council</t>
  </si>
  <si>
    <t>Cr Phelim Mac Cafferty (Green Party)</t>
  </si>
  <si>
    <t>https://phantom.brighton-hove.gov.uk/Published/C00000117/M00008150/AI00070372/$Item5501GrnGrpClimateChange.docA.ps.pdf</t>
  </si>
  <si>
    <t>No .of Argentinian governments &amp; population total</t>
  </si>
  <si>
    <t>Bristol City Council</t>
  </si>
  <si>
    <t>Cr. Carla Denyer (Green Party)</t>
  </si>
  <si>
    <t>https://www.theguardian.com/uk-news/2018/nov/14/bristol-plans-to-become-carbon-neutral-by-2030</t>
  </si>
  <si>
    <t>Brixham Town Council</t>
  </si>
  <si>
    <t>https://cmis.harborough.gov.uk/CMIS5/Document.ashx</t>
  </si>
  <si>
    <t>Brixton Parish Council</t>
  </si>
  <si>
    <t>https://v6admin.visionict.com/Sites/189/_UserFiles/Files/_Minutes/61880-signed_September_2019.pdf</t>
  </si>
  <si>
    <t>Broadclyst Parish Council</t>
  </si>
  <si>
    <t>https://www.broadclyst.org/parish-council/council-business/climate-change</t>
  </si>
  <si>
    <t>Broadhembury Parish Council</t>
  </si>
  <si>
    <t>https://broadhemburyparishcouncil.files.wordpress.com/2019/10/september-minutes-2019-2.pdf</t>
  </si>
  <si>
    <t>Australian section</t>
  </si>
  <si>
    <t>Broadhempston Parish Council</t>
  </si>
  <si>
    <t>https://e6a64ed4-8092-4905-8373-937300a3e2c7.filesusr.com/ugd/65498a_10db9bde1114494c9e651a310a091ae2.pdf</t>
  </si>
  <si>
    <t xml:space="preserve">no longer used/updated </t>
  </si>
  <si>
    <t>on this sheet</t>
  </si>
  <si>
    <t>Bromsgrove District Council</t>
  </si>
  <si>
    <t>https://www.climateemergency.uk/blog/bromsgrove/</t>
  </si>
  <si>
    <t>Broxtowe Borough Council</t>
  </si>
  <si>
    <t>https://www.climateemergency.uk/blog/broxtowe/</t>
  </si>
  <si>
    <t>Buckfastleigh Town Council</t>
  </si>
  <si>
    <t>https://buckfastleigh.gov.uk/</t>
  </si>
  <si>
    <t>Buckingham Town Council</t>
  </si>
  <si>
    <t>https://www.buckingham-tc.gov.uk/your-town-council/committees/annual-meetings/full-council-agenda/</t>
  </si>
  <si>
    <t>Bude-Stratton Town Council</t>
  </si>
  <si>
    <t>http://budeandbeyond.co.uk/climate-emergency-declared-in-bude/</t>
  </si>
  <si>
    <t>Budleigh Salterton Town Council</t>
  </si>
  <si>
    <t>https://eastdevonnews.co.uk/2019/07/25/budleigh-salterton-declares-climate-emergency/</t>
  </si>
  <si>
    <t>Burgess Hill Town Council</t>
  </si>
  <si>
    <t>https://www.burgesshill.gov.uk/sites/www.burgesshill.gov.uk/files/COUNCIL_MINUTES_-_Monday_15_July_2019.pdf</t>
  </si>
  <si>
    <t>Burnley Borough Council</t>
  </si>
  <si>
    <t>https://www.climateemergency.uk/blog/burnley/</t>
  </si>
  <si>
    <t>Bury Metropolitan Borough Council</t>
  </si>
  <si>
    <t>https://www.burytimes.co.uk/news/17762467.bury-council-declares-climate-emergency-call-action/</t>
  </si>
  <si>
    <t>Caerphilly County Borough Council</t>
  </si>
  <si>
    <t>https://democracy.caerphilly.gov.uk/documents/s29081/NOM%20Covering%20Report.pdf?LLL=0</t>
  </si>
  <si>
    <t>(Using the data from the ICEF app)</t>
  </si>
  <si>
    <t>Caia Park Community Council</t>
  </si>
  <si>
    <t>https://www.caiapark.gov.uk/pdf/Agenda-1.pdf</t>
  </si>
  <si>
    <t>Calderdale Council</t>
  </si>
  <si>
    <t>https://www.calderdale.gov.uk/nweb/COUNCIL.minutes_pkg.view_doc?p_ID=55294&amp;p_Type=A</t>
  </si>
  <si>
    <t>Cambridge City Council</t>
  </si>
  <si>
    <t>No (2050)</t>
  </si>
  <si>
    <t>https://climateemergency.uk/blog/cambridge-city-council/</t>
  </si>
  <si>
    <t>Cambridgeshire County Council</t>
  </si>
  <si>
    <t>https://cambridgeshire.cmis.uk.com/CCC_live/Document.ashx?czJKcaeAi5tUFL1DTL2UE4zNRBcoShgo=oSKQW2tLJiZqt0n%2fhBWiq9t3TvOnL5%2fC6ayCT2JROp2g%2bE0QDs8yWg%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</si>
  <si>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r>
      <t>BRITAIN</t>
    </r>
    <r>
      <rPr/>
      <t xml:space="preserve"> (UK plus dependencies/territories)</t>
    </r>
  </si>
  <si>
    <t>Camden London Borough Council</t>
  </si>
  <si>
    <t>https://www.climateemergency.uk/blog/camden/</t>
  </si>
  <si>
    <t>Camelford Town Council</t>
  </si>
  <si>
    <t>https://www.camelford-tc.gov.uk/wp-content/uploads/2019/07/CTC-Minutes-4th-July-2019.pdf</t>
  </si>
  <si>
    <t>Cannock Chase District Council</t>
  </si>
  <si>
    <t>https://www.cannockchasedc.gov.uk/sites/default/files/01-agenda_council_170719.pdf</t>
  </si>
  <si>
    <t>Canterbury City Council</t>
  </si>
  <si>
    <t>https://democracy.canterbury.gov.uk/ieListDocuments.aspx?CId=138&amp;MId=12133&amp;Ver=4</t>
  </si>
  <si>
    <t>Cardiff Council</t>
  </si>
  <si>
    <t>https://climateemergency.uk/blog/cardiff/</t>
  </si>
  <si>
    <t>in Devon County</t>
  </si>
  <si>
    <t>Cardigan Town Council</t>
  </si>
  <si>
    <t>https://www.tivysideadvertiser.co.uk/news/17577671.cardigan-town-councillors-back-motion-declaring-a-climate-emergency/</t>
  </si>
  <si>
    <t>in Somerset County</t>
  </si>
  <si>
    <t>Carlisle City Council</t>
  </si>
  <si>
    <t>https://climateemergency.uk/blog/carlisle/</t>
  </si>
  <si>
    <t>Carmarthenshire County Council</t>
  </si>
  <si>
    <t>http://democracy.carmarthenshire.gov.wales/ieListDocuments.aspx?CId=155&amp;MId=2178&amp;Ver=4</t>
  </si>
  <si>
    <t>Ceredigion County Council</t>
  </si>
  <si>
    <t>http://www.ceredigion.gov.uk/resident/news/council-declares-global-climate-emergency/</t>
  </si>
  <si>
    <t>in Cornwall Council</t>
  </si>
  <si>
    <t>Chard Town Council</t>
  </si>
  <si>
    <t>https://www.chardandilminsternews.co.uk/news/17469219.somerset-scc-declares-climate-emergency/</t>
  </si>
  <si>
    <t>Chardstock Parish Council</t>
  </si>
  <si>
    <t>http://www.chardstockpc.org.uk/wp-content/uploads/2020/02/February-2020-ORD-Minutes-CPC-Draft-v2..pdf</t>
  </si>
  <si>
    <t>Chelmsford City Council</t>
  </si>
  <si>
    <t>https://www.climateemergency.uk/blog/chelmsford/</t>
  </si>
  <si>
    <t xml:space="preserve">Cheltenham Borough Council </t>
  </si>
  <si>
    <t>https://democracy.cheltenham.gov.uk/documents/b7248/Notices%20of%20Motion%2018th-Feb-2019%2014.30%20Council.pdf?T=9</t>
  </si>
  <si>
    <t>Cherwell District Council</t>
  </si>
  <si>
    <t>http://modgov.cherwell.gov.uk/documents/g3238/Decisions%20Monday%2022-Jul-2019%2018.30%20Council.pdf?T=2</t>
  </si>
  <si>
    <t>Cheshire West and Chester Council</t>
  </si>
  <si>
    <t>http://cmttpublic.cheshirewestandchester.gov.uk/mgAi.aspx?ID=49515</t>
  </si>
  <si>
    <t>Chesterfield Borough Council</t>
  </si>
  <si>
    <t>https://chesterfield.moderngov.co.uk/ieListDocuments.aspx?CId=136&amp;MId=5434</t>
  </si>
  <si>
    <t>Chichester City Council</t>
  </si>
  <si>
    <t>https://chichestercity.gov.uk/abd/wp-content/uploads/2019/06/Council-224-Agenda.pdf</t>
  </si>
  <si>
    <t>Chichester District Council</t>
  </si>
  <si>
    <t>http://chichester.moderngov.co.uk/ieListDocuments.aspx?CId=135&amp;MId=1150&amp;Ver=4</t>
  </si>
  <si>
    <t>Chiltern District Council</t>
  </si>
  <si>
    <t>https://www.climateemergency.uk/blog/chiltern/</t>
  </si>
  <si>
    <t>Chippenham Town Council</t>
  </si>
  <si>
    <t>http://www.chippenham.gov.uk/wp-content/uploads/2019/04/Draft-Full-Council-Minutes-270319.pdf</t>
  </si>
  <si>
    <t>Chorley Borough Council</t>
  </si>
  <si>
    <t>https://www.lancs.live/news/lancashire-news/lancashire-councils-declared-climate-emergency-17602501</t>
  </si>
  <si>
    <t>Clevedon Town Council</t>
  </si>
  <si>
    <t>https://www.northsomersettimes.co.uk/news/clevedon-town-council-environment-plans-1-6220420</t>
  </si>
  <si>
    <t>Cockermouth Town Council</t>
  </si>
  <si>
    <t>https://www.timesandstar.co.uk/news/17719656.town-council-declares-climate-emergency/</t>
  </si>
  <si>
    <t>Colchester Borough Council</t>
  </si>
  <si>
    <t>https://colchester.cmis.uk.com/colchester/MeetingCalendar/tabid/70/ctl/ViewMeetingPublic/mid/397/Meeting/696/Committee/30/SelectedTab/Documents/Default.aspx</t>
  </si>
  <si>
    <t>Congleton Town Council</t>
  </si>
  <si>
    <t>https://www.congleton-tc.gov.uk/wp-content/uploads/2019/10/Final-Council-Minutes-19.09.19.pdf</t>
  </si>
  <si>
    <t>--</t>
  </si>
  <si>
    <t>Conwy County Borough Council</t>
  </si>
  <si>
    <t>https://modgoveng.conwy.gov.uk/documents/s124901/Minutes.pdf</t>
  </si>
  <si>
    <t>[Ladock Parish pop already counted]</t>
  </si>
  <si>
    <t>Corby Borough Council</t>
  </si>
  <si>
    <t>https://www.northantstelegraph.co.uk/news/corby-council-declares-a-climate-emergency-1-9053987</t>
  </si>
  <si>
    <t>Cornwall Council</t>
  </si>
  <si>
    <t>https://www.cornwalllive.com/news/cornwall-news/cornwall-council-declares-climate-emergency-2458146</t>
  </si>
  <si>
    <t>[Stithians Parish pop already counted]</t>
  </si>
  <si>
    <t>Cotswold District Council</t>
  </si>
  <si>
    <t>http://www.cmis.cotswold.gov.uk/CMIS5/Document.ashx?czJKcaeAi5tUFL1DTL2UE4zNRBcoShgo=EYiTFnXeSBGN3L%2bgvd33ejv1y1FVfCA4Dym9iYQIVJc8s2spw0IOSw%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</si>
  <si>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t>Cormwall corrected</t>
  </si>
  <si>
    <t>Coventry City Council</t>
  </si>
  <si>
    <t>https://edemocracy.coventry.gov.uk/ieListDocuments.aspx?CId=130&amp;MId=11931&amp;Ver=4</t>
  </si>
  <si>
    <t>Craven District Council</t>
  </si>
  <si>
    <t>https://www.cravendc.gov.uk/media/8395/council-meeting-6-august-2019-agenda-and-report-pack.pdf</t>
  </si>
  <si>
    <t>&lt;324,431&gt;</t>
  </si>
  <si>
    <t>Crawley Borough Council</t>
  </si>
  <si>
    <t>https://democracy.crawley.gov.uk/documents/s11175/Motion%201%20Climate%20Change%20Declaration%20final.pdf</t>
  </si>
  <si>
    <t>Crediton Town Council</t>
  </si>
  <si>
    <t>in Greater London</t>
  </si>
  <si>
    <t>https://www.crediton.gov.uk/Portals/0/160719%20Council%20Minutes%20DRAFT.pdf?ver=2019-07-26-104716-340</t>
  </si>
  <si>
    <t>Croydon London Borough Council</t>
  </si>
  <si>
    <t>https://www.climateemergency.uk/blog/london-borough-of-croydon/</t>
  </si>
  <si>
    <t>Cullompton Town Council</t>
  </si>
  <si>
    <t>http://www.cullomptontowncouncil.gov.uk/_UserFiles/Files/_Agendas/74304-2019-07-25_Agenda_pack.pdf</t>
  </si>
  <si>
    <t>Dacorum Borough Council</t>
  </si>
  <si>
    <t>https://democracy.dacorum.gov.uk/documents/g2118/Public%20reports%20pack%2017th-Jul-2019%2019.30%20Council.pdf?T=10</t>
  </si>
  <si>
    <t>Darlington Borough Council</t>
  </si>
  <si>
    <t>https://democracy.darlington.gov.uk/ieListDocuments.aspx?CId=136&amp;MId=1961</t>
  </si>
  <si>
    <t>Dartford Borough Council</t>
  </si>
  <si>
    <t>http://committeedmz.dartford.gov.uk/documents/g2858/Printed%20minutes%20Monday%2007-Oct-2019%2019.00%20General%20Assembly%20of%20the%20Council.pdf?T=1</t>
  </si>
  <si>
    <t>Dartington Parish Council</t>
  </si>
  <si>
    <t>http://www.dartingtonparishcouncil.co.uk/wp-content/uploads/2019/03/Climate-Emergency-Declaration.pdf</t>
  </si>
  <si>
    <t>Dawlish Town Council</t>
  </si>
  <si>
    <t>https://www.dawlish.gov.uk/edit/uploads/2706_1551426239.pdf</t>
  </si>
  <si>
    <t>Denbighshire County Council</t>
  </si>
  <si>
    <t>https://www.cedamia.org/wp-content/uploads/2019/07/Denbighshire-County-Council.pdf</t>
  </si>
  <si>
    <t>in Oxfordshire County</t>
  </si>
  <si>
    <t>Derby City Council</t>
  </si>
  <si>
    <t>https://cmis.derby.gov.uk/CMIS5/Document.ashx?czJKcaeAi5tUFL1DTL2UE4zNRBcoShgo=jeCY2xPTGzxiOmQcLYxYKhaNqq3oN6zph5gElMVjL%2bReoI7lI8O3AQ%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</si>
  <si>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t>Derbyshire Dales District Council</t>
  </si>
  <si>
    <t>https://www.derbyshiredales.gov.uk/images/1_-_Council_Minutes_30-05-19.pdf</t>
  </si>
  <si>
    <t>Derry City and Strabane District Council</t>
  </si>
  <si>
    <t>http://meetings.derrycityandstrabanedistrict.com/documents/g1375/Public%20reports%20pack%20Thursday%2027-Jun-2019%2016.00%20Derry%20City%20and%20Strabane%20District%20Council%20Open.pdf?T=10</t>
  </si>
  <si>
    <t>Devon County Council</t>
  </si>
  <si>
    <t>https://democracy.devon.gov.uk/documents/g2791/Public%20minutes%2021st-Feb-2019%2014.15%20Council.pdf?T=11</t>
  </si>
  <si>
    <t>Doncaster Council</t>
  </si>
  <si>
    <t>https://www.climateemergency.uk/blog/doncaster/</t>
  </si>
  <si>
    <t>Dorset Council</t>
  </si>
  <si>
    <t>https://www.dorsetecho.co.uk/news/17644367.dorset-council-declares-climate-emergency-after-morning-of-protests-outside-south-walks-house/</t>
  </si>
  <si>
    <t>Dumfries and Galloway Council</t>
  </si>
  <si>
    <t>https://dumfriesgalloway.moderngov.co.uk/documents/g4468/Public%20reports%20pack%2027th-Jun-2019%2010.30%20Dumfries%20and%20Galloway%20Council.pdf?T=10</t>
  </si>
  <si>
    <t>Dundee City Council</t>
  </si>
  <si>
    <t>https://www.cedamia.org/wp-content/uploads/2019/07/Dundee-City-Council.png</t>
  </si>
  <si>
    <t>Durham County Council</t>
  </si>
  <si>
    <t>https://www.thenorthernecho.co.uk/news/17453013.durham-county-council-sets-climate-emissions-targets/</t>
  </si>
  <si>
    <t>Ealing (London Borough) Council</t>
  </si>
  <si>
    <t>East Cambridgeshire District Council</t>
  </si>
  <si>
    <t>https://www.spottedinely.com/ecdc-declares-a-climate-emergency/</t>
  </si>
  <si>
    <t>East Devon District Council</t>
  </si>
  <si>
    <t>https://democracy.eastdevon.gov.uk/documents/g237/Public%20reports%20pack%2024th-Jul-2019%2018.00%20Council.pdf?T=10</t>
  </si>
  <si>
    <t>Tywyn Town Council</t>
  </si>
  <si>
    <t>East Hampshire District Council</t>
  </si>
  <si>
    <t>http://easthants.moderngov.co.uk/documents/g2469/Public%20reports%20pack%2018th-Jul-2019%2018.30%20Council.pdf?T=10</t>
  </si>
  <si>
    <t>in Gwynedd Council</t>
  </si>
  <si>
    <t>East Harptree Parish Council</t>
  </si>
  <si>
    <t>http://eastharptreeparish.org/Climate-Emergency-Working-Group.php</t>
  </si>
  <si>
    <t>East Lothian Council</t>
  </si>
  <si>
    <t>https://www.eastlothian.gov.uk/news/article/13064/climate_emergency_declared</t>
  </si>
  <si>
    <t>East Suffolk Council</t>
  </si>
  <si>
    <t>https://www.climateemergency.uk/blog/east-suffolk/</t>
  </si>
  <si>
    <t>East Sussex County Council</t>
  </si>
  <si>
    <t>https://www.eastbourneherald.co.uk/news/politics/county-council-declares-climate-emergency-despite-disagreement-on-carbon-neutrality-target-date-1-9112012</t>
  </si>
  <si>
    <t>Eastbourne Borough Council</t>
  </si>
  <si>
    <t>https://democracy.lewes-eastbourne.gov.uk/documents/g2921/Printed%20minutes%2010th-Jul-2019%2018.00%20Eastbourne%20Borough%20Council%20Full%20Council.pdf?T=1</t>
  </si>
  <si>
    <t>Eastleigh Borough Council</t>
  </si>
  <si>
    <t>https://www.eastleigh.gov.uk/latest-news/council-declares-climate-emergency</t>
  </si>
  <si>
    <t>Eden District Council</t>
  </si>
  <si>
    <t>https://democracy.eden.gov.uk/documents/s14383/MotiononNotice_11%20Jul.pdf</t>
  </si>
  <si>
    <t>Edinburgh City Council</t>
  </si>
  <si>
    <t>Elmbridge Borough Council</t>
  </si>
  <si>
    <t>https://www.climateemergency.uk/blog/elmbridge/</t>
  </si>
  <si>
    <t>Enfield Council</t>
  </si>
  <si>
    <t>https://governance.enfield.gov.uk/documents/s75994/Climate%20Change%20Emergency.pdf</t>
  </si>
  <si>
    <t>Epping Forest District Council</t>
  </si>
  <si>
    <t>https://www.eppingforestguardian.co.uk/news/17916391.epping-forest-district-council-declares-climate-emergency/</t>
  </si>
  <si>
    <t>Epsom and Ewell Borough Council</t>
  </si>
  <si>
    <t>https://democracy.epsom-ewell.gov.uk/documents/g738/Public%20reports%20pack%2023rd-Jul-2019%2019.30%20Council.pdf?T=10</t>
  </si>
  <si>
    <t>Exeter City Council</t>
  </si>
  <si>
    <t>http://committees.exeter.gov.uk/documents/g5801/Public%20reports%20pack%2023rd-Jul-2019%2018.00%20Council.pdf?T=10</t>
  </si>
  <si>
    <t>[Frome Town Council pop already counted]</t>
  </si>
  <si>
    <t>Falkirk Council</t>
  </si>
  <si>
    <t>https://www.falkirk.gov.uk/coins/viewSelectedDocument.asp?c=e%97%9Db%96r%7E%8D</t>
  </si>
  <si>
    <t>[Chard Town Council pop already counted]</t>
  </si>
  <si>
    <t>Fareham Borough Council</t>
  </si>
  <si>
    <t>https://www.portsmouth.co.uk/news/people/protesters-gather-outside-fareham-council-before-vote-turns-climate-emergency-into-climate-aspirations-1-9118963</t>
  </si>
  <si>
    <t>[Glastonbury Town Council pop already counted]</t>
  </si>
  <si>
    <t>[Langport Town Council pop already counted]</t>
  </si>
  <si>
    <t>Faringdon Town Council</t>
  </si>
  <si>
    <t>http://faringdontowncouncil.gov.uk/wp-content/uploads/2019/09/Climate-Emergency-statement.pdf</t>
  </si>
  <si>
    <t>Farnham Town Council</t>
  </si>
  <si>
    <t>http://www.farnhamherald.com/article.cfm?id=137359&amp;headline=Climate%20emergency%20declared%20by%20Farnham%20Town%20Council&amp;sectionIs=news&amp;searchyear=2019</t>
  </si>
  <si>
    <t>Somerset County corrected</t>
  </si>
  <si>
    <t>Feock Parish Council</t>
  </si>
  <si>
    <t>https://docs.wixstatic.com/ugd/e05bc5_dfa19e8d107841d78a69c4f75307bd9a.pdf</t>
  </si>
  <si>
    <t>Fife Council</t>
  </si>
  <si>
    <t>https://www.fifetoday.co.uk/news/fife-council-declares-climate-emergency-1-5013018</t>
  </si>
  <si>
    <t>Folkestone and Hythe District Council</t>
  </si>
  <si>
    <t>http://www.folkestone-hythe.gov.uk/moderngov/documents/g4581/Public%20reports%20pack%2024th-Jul-2019%2019.00%20Council.pdf?T=10</t>
  </si>
  <si>
    <t>Forest of Dean District Council</t>
  </si>
  <si>
    <t>Cr Chris McFarling  (Green Party)</t>
  </si>
  <si>
    <t>http://www.theforestreview.co.uk/article.cfm?id=115707</t>
  </si>
  <si>
    <t>[Totnes Town Council pop already counted]</t>
  </si>
  <si>
    <t>Freshford Parish Council</t>
  </si>
  <si>
    <t>https://drive.google.com/file/d/1izN9Y2xyDEKBrn8x3TZIkYJMHk-mBIgO/view</t>
  </si>
  <si>
    <t>Devon County corrected</t>
  </si>
  <si>
    <t>Frome Town Council</t>
  </si>
  <si>
    <t>Cr Peter Macfadyen</t>
  </si>
  <si>
    <t>http://www.frometimes.co.uk/2018/12/11/town-council-declares-climate-emergency/</t>
  </si>
  <si>
    <t>&lt;149,800&gt;</t>
  </si>
  <si>
    <t>Gateshead Council</t>
  </si>
  <si>
    <t>http://democracy.gateshead.gov.uk/mgAi.aspx?ID=9364</t>
  </si>
  <si>
    <t>&lt;111,724&gt;</t>
  </si>
  <si>
    <t>Gibraltar Parliament</t>
  </si>
  <si>
    <t>Gibraltar</t>
  </si>
  <si>
    <t>https://www.chronicle.gi/gibraltars-mps-unanimously-declare-climate-emergency/</t>
  </si>
  <si>
    <t>Gittisham Parish Council</t>
  </si>
  <si>
    <t>http://gittisham.org.uk/download/minutes/2019-12%20Parish%20Council%20meeting%20minutes%204th%20Dec%202019.pdf</t>
  </si>
  <si>
    <t>&lt;4,690&gt;</t>
  </si>
  <si>
    <t>Glasgow City Council</t>
  </si>
  <si>
    <t>http://www.glasgow.gov.uk/councillorsandcommittees/Agenda.asp?meetingid=16032</t>
  </si>
  <si>
    <t>in Cormwall</t>
  </si>
  <si>
    <t>Glastonbury Town Council</t>
  </si>
  <si>
    <t>http://gsgp.org.uk/2019/02/12/glastonbury-town-council-declares-climate-emergency/</t>
  </si>
  <si>
    <t>Glemsford Parish Council</t>
  </si>
  <si>
    <t>https://www.suffolkfreepress.co.uk/news/climate-change-working-party-formed-in-glemsford-after-parish-council-declares-emergency-9090422/</t>
  </si>
  <si>
    <t>Gloucester City Council</t>
  </si>
  <si>
    <t>http://democracy.gloucester.gov.uk/mgAi.aspx?ID=32561</t>
  </si>
  <si>
    <t>Gloucestershire County Council</t>
  </si>
  <si>
    <t>http://glostext.gloucestershire.gov.uk/documents/g9141/Public%20minutes%20Wednesday%2015-May-2019%2010.00%20County%20Council.pdf?T=11</t>
  </si>
  <si>
    <t>Godmanchester Town Council</t>
  </si>
  <si>
    <t>https://www.huntspost.co.uk/news/town-councillors-in-godmanchester-back-climate-change-plans-1-6481585</t>
  </si>
  <si>
    <t>Gravesham Borough Council</t>
  </si>
  <si>
    <t>https://climateemergency.uk/blog/gravesham/</t>
  </si>
  <si>
    <t>Greater Manchester Combined Authority</t>
  </si>
  <si>
    <t>https://www.greatermanchester-ca.gov.uk/news/combined-authority-declares-climate-emergency/</t>
  </si>
  <si>
    <t>Great Torrington Town Council</t>
  </si>
  <si>
    <t>http://www.great-torringtontowncouncil.gov.uk/my-council/council-meetings/full-council/full-council-2019-2020-minutes-agendas</t>
  </si>
  <si>
    <t>&lt;292,000&gt;</t>
  </si>
  <si>
    <t>Greenwich London Borough Council</t>
  </si>
  <si>
    <t>https://committees.royalgreenwich.gov.uk/documents/g6295/Decisions%2026th-Jun-2019%2019.00%20Council.pdf?T=2</t>
  </si>
  <si>
    <t>Grimley Parish Council</t>
  </si>
  <si>
    <t>https://www.cedamia.org/wp-content/uploads/2020/01/Grimley-Parish-Council-news-article.doc</t>
  </si>
  <si>
    <t>Guildford Borough Council</t>
  </si>
  <si>
    <t>http://www2.guildford.gov.uk/councilmeetings/ieListDocuments.aspx?CId=159&amp;MId=863&amp;Ver=4</t>
  </si>
  <si>
    <t>Gwynedd Council</t>
  </si>
  <si>
    <t>https://democracy.cyngor.gwynedd.gov.uk/ieListDocuments.aspx?CId=130&amp;MId=2457&amp;Ver=4</t>
  </si>
  <si>
    <t>in Herefordshire)</t>
  </si>
  <si>
    <t>Hackney London Borough Council</t>
  </si>
  <si>
    <t>http://mginternet.hackney.gov.uk/documents/g4654/Decisions%2026th-Jun-2019%2019.00%20Council.pdf?T=2</t>
  </si>
  <si>
    <t>&lt;9,402&gt;</t>
  </si>
  <si>
    <t>Haddenham Parish Council</t>
  </si>
  <si>
    <t>https://www.cedamia.org/wp-content/uploads/2019/06/Haddenham-PC-Motion-to-declare-a-climate-emergency.docx</t>
  </si>
  <si>
    <t>in Wiltshire Council</t>
  </si>
  <si>
    <t>Halton Borough Council</t>
  </si>
  <si>
    <t>http://councillors.halton.gov.uk/documents/s60610/Minutes%2016102019%20Council.pdf</t>
  </si>
  <si>
    <t>Hammersmith and Fulham London Borough Council</t>
  </si>
  <si>
    <t>https://www.climateemergency.uk/blog/hammersmith-fulham/</t>
  </si>
  <si>
    <t>&lt;17,107&gt;</t>
  </si>
  <si>
    <t>Hampshire County Council</t>
  </si>
  <si>
    <t>https://hants.public-i.tv/core/portal/webcast_interactive/423234</t>
  </si>
  <si>
    <t>Harborough District Council</t>
  </si>
  <si>
    <t>Harden Village Council</t>
  </si>
  <si>
    <t>[Tywyn Town Council pop already counted]</t>
  </si>
  <si>
    <t>https://www.thetelegraphandargus.co.uk/news/17993957.harden-village-council-take-action-climate-emergency/</t>
  </si>
  <si>
    <t>Haringey London Borough Council</t>
  </si>
  <si>
    <t>https://climateemergency.uk/blog/london-borough-of-haringey/</t>
  </si>
  <si>
    <t>Gwynedd correted</t>
  </si>
  <si>
    <t>Harlow Council</t>
  </si>
  <si>
    <t>http://moderngov.harlow.gov.uk/ieListDocuments.aspx?CId=123&amp;MId=1125&amp;Ver=4</t>
  </si>
  <si>
    <t>Harrow London Borough Council</t>
  </si>
  <si>
    <t>http://www.harrow.gov.uk/www2/documents/g64599/Public%20reports%20pack%20Thursday%2018-Jul-2019%2019.30%20Council.pdf?T=10</t>
  </si>
  <si>
    <t>Haslemere Town Council</t>
  </si>
  <si>
    <t>http://www.haslemereherald.com/article.cfm?id=137416&amp;headline=Climate%20change%20-%20town%20council%20declares%20it%27s%20an%20emergency&amp;sectionIs=news&amp;searchyear=2019</t>
  </si>
  <si>
    <t>Hay-on-Wye Town Council</t>
  </si>
  <si>
    <t>http://www.haytowncouncil.gov.uk/images/user/HTC%20Minutes%201st%20April%202019%20-%20signed.pdf</t>
  </si>
  <si>
    <t>[Kington Town Council pop already counted]</t>
  </si>
  <si>
    <t>Hebden Royd Town Council</t>
  </si>
  <si>
    <t>http://hebdenroydtowncouncil.gov.uk/news/2019/198.html</t>
  </si>
  <si>
    <t>Herefordshire corrected</t>
  </si>
  <si>
    <t>Hednesford Town Council</t>
  </si>
  <si>
    <t>https://www.hednesford-tc.gov.uk/hednesford-news/call-for-hednesford-climate-emergency-task-force-to-take-shape/</t>
  </si>
  <si>
    <t>&lt;4,170&gt;</t>
  </si>
  <si>
    <t>Helston Town Council</t>
  </si>
  <si>
    <t>http://www.helston-tc.gov.uk/_UserFiles/Files/_Minutes/46912-21st_March_2019_-_Draft.pdf</t>
  </si>
  <si>
    <t>&lt;3,326&gt;</t>
  </si>
  <si>
    <t>Henley-on-Thames Town Council</t>
  </si>
  <si>
    <t>https://www.henleystandard.co.uk/news/home/149849/campaigners-happy-as-council-declares-climate-emergency.html</t>
  </si>
  <si>
    <t>&lt;2,727&gt;</t>
  </si>
  <si>
    <t>Herefordshire Council</t>
  </si>
  <si>
    <t>http://councillors.herefordshire.gov.uk/documents/s50065003/Notices%20of%20Motion%20Council%20-%208%20March%202019.pdf</t>
  </si>
  <si>
    <t>Hertfordshire County Council</t>
  </si>
  <si>
    <t>&lt;876&gt;</t>
  </si>
  <si>
    <t>https://www.climateemergency.uk/blog/hertfordshire/</t>
  </si>
  <si>
    <t>Hertsmere Borough Council</t>
  </si>
  <si>
    <t>https://www.hertsmere.gov.uk/News/Articles/September-2019/Climate-Emergency-declared.aspx</t>
  </si>
  <si>
    <t>High Peak Borough Council</t>
  </si>
  <si>
    <t>https://www.buxtonadvertiser.co.uk/news/people/high-peak-borough-council-declares-climate-emergency-1-10053818</t>
  </si>
  <si>
    <r>
      <t xml:space="preserve">The </t>
    </r>
    <r>
      <rPr>
        <b/>
      </rPr>
      <t xml:space="preserve">Highland </t>
    </r>
    <r>
      <t>Council</t>
    </r>
  </si>
  <si>
    <t>Highworth Town Council</t>
  </si>
  <si>
    <t>https://www.swindonadvertiser.co.uk/news/18186660.climate-emergency-declared-highworth-town-council/</t>
  </si>
  <si>
    <t>&lt;41,276&gt;</t>
  </si>
  <si>
    <t>Hillingdon Borough Council</t>
  </si>
  <si>
    <t>https://www.climateemergency.uk/blog/hillingdon/</t>
  </si>
  <si>
    <t>&lt;271,224&gt;</t>
  </si>
  <si>
    <t>Holbeton Parish Council</t>
  </si>
  <si>
    <t>https://www.holbeton-pc.gov.uk/wp-content/uploads/2020/01/December-2019-Minutes-Confirmed.pdf</t>
  </si>
  <si>
    <t>Holme Valley Parish Council</t>
  </si>
  <si>
    <t>http://www.holmevalleyparishcouncil.gov.uk/_VirDir/CoreContents/News/Display.aspx?id=20117</t>
  </si>
  <si>
    <t>Honiton Town Council</t>
  </si>
  <si>
    <t>http://www.honiton.gov.uk/Core/Honiton-Town-Council/UserFiles/Files/Agendas/Town%20Council/2019/12th%20August/Agenda%20item%2015%20Climate%20emergency.pdf</t>
  </si>
  <si>
    <t>Horley Town Council</t>
  </si>
  <si>
    <t>https://www.horleysurrey-tc.gov.uk/news/article/993</t>
  </si>
  <si>
    <t>&lt;308,000&gt;</t>
  </si>
  <si>
    <t>Horncastle Town Council</t>
  </si>
  <si>
    <t>https://www.horncastletowncouncil.co.uk/town-council-meeting-minutes-10th-december-2019/</t>
  </si>
  <si>
    <t>Horsforth Town Council</t>
  </si>
  <si>
    <t>http://www.horsforthtowncouncil.gov.uk/Horsforth-TC/UserFiles/Files/Agenda%20Min%202019-20/2019.07.31%20JULY%20COUNCIL%20ag_REVISED.pdf</t>
  </si>
  <si>
    <t>&lt;11,178&gt;</t>
  </si>
  <si>
    <t>Horsham District Council</t>
  </si>
  <si>
    <t>https://climateemergency.uk/blog/horsham/</t>
  </si>
  <si>
    <t>Hounslow London Borough Council</t>
  </si>
  <si>
    <t>https://climateemergency.uk/blog/london-borough-of-hounslow/</t>
  </si>
  <si>
    <t>Hull City Council</t>
  </si>
  <si>
    <t>https://cmis.hullcc.gov.uk/CMIS/Document.ashx</t>
  </si>
  <si>
    <t>Hunstanton Town Council</t>
  </si>
  <si>
    <t>https://www.klfm967.co.uk/news/klfm-news/2944985/hunstanton-town-council-declares-climate-emergency/</t>
  </si>
  <si>
    <t>Hyndburn Borough Council</t>
  </si>
  <si>
    <t>https://www.lancs.live/news/lancashire-news/hyndburn-ranked-among-worst-authorities-17097162</t>
  </si>
  <si>
    <t>Hythe Town Council</t>
  </si>
  <si>
    <t>http://www.hythetc.kentparishes.gov.uk/agenda-council-meeting-04-07-19/</t>
  </si>
  <si>
    <t>Ide Parish Council</t>
  </si>
  <si>
    <t>http://idevillage.org.uk/parish-council/climate-emergency/</t>
  </si>
  <si>
    <t>Ilfracombe Town Council</t>
  </si>
  <si>
    <t>http://www.ilfracombetowncouncil.gov.uk/wp-content/uploads/2019/09/Council-minutes-12-08-19.pdf</t>
  </si>
  <si>
    <t>Ilkley Town Council</t>
  </si>
  <si>
    <t>https://www.thetelegraphandargus.co.uk/news/18079464.ilkley-declares-climate-emergency/</t>
  </si>
  <si>
    <t>&lt;34,680&gt;</t>
  </si>
  <si>
    <t>Ipswich Borough Council</t>
  </si>
  <si>
    <t>https://democracy.ipswich.gov.uk/mgAi.aspx?ID=13762</t>
  </si>
  <si>
    <t>in Kirklees Council</t>
  </si>
  <si>
    <t>Isle of Man Parliament</t>
  </si>
  <si>
    <t>Isle of Man</t>
  </si>
  <si>
    <t>http://www.tynwald.org.im/business/vp/VP/2019-PP-0095.pdf</t>
  </si>
  <si>
    <t>&lt;11,691&gt;</t>
  </si>
  <si>
    <t>Isle of Wight Council</t>
  </si>
  <si>
    <t>https://iwradio.co.uk/2019/07/24/climate-emergency-acknowledges-isle-of-wight-council-after-amendment/</t>
  </si>
  <si>
    <t>in Herefordshire Council</t>
  </si>
  <si>
    <r>
      <t xml:space="preserve">Council of the </t>
    </r>
    <r>
      <rPr>
        <b/>
      </rPr>
      <t>Isles of Scilly</t>
    </r>
    <r>
      <t xml:space="preserve"> (SGU)</t>
    </r>
  </si>
  <si>
    <t>https://climateemergency.uk/blog/isles-of-scilly/</t>
  </si>
  <si>
    <t>Islington London Borough Council</t>
  </si>
  <si>
    <t>https://climateemergency.uk/blog/london-borough-of-islington/</t>
  </si>
  <si>
    <t>Ivybridge Town Council</t>
  </si>
  <si>
    <t>https://drive.google.com/file/d/1DCZkSGdxh-_-jD8beP84BUc1EGjWPSUD/view</t>
  </si>
  <si>
    <t>Jersey Parliament</t>
  </si>
  <si>
    <t>Jersey</t>
  </si>
  <si>
    <t>https://statesassembly.gov.je/assemblyminutes/2019/2019.05.02%20states%20minutes%20(pages%20137%20to%20141).pdf</t>
  </si>
  <si>
    <t>Kempston Town Council</t>
  </si>
  <si>
    <t>https://www.bedfordindependent.co.uk/letters-to-the-editor-kempston-town-council-unanimously-declares-a-climate-emergency/</t>
  </si>
  <si>
    <t>Kendal Town Council</t>
  </si>
  <si>
    <t>https://www.thewestmorlandgazette.co.uk/news/17547318.climate-change-action-pledge-by-kendal-town-council/</t>
  </si>
  <si>
    <t>Kenilworth Town Council</t>
  </si>
  <si>
    <t>https://www.kenilworthweb.co.uk/kenilworth-town-council-climate-emergency/</t>
  </si>
  <si>
    <t>Kensington and Chelsea Royal Borough</t>
  </si>
  <si>
    <t>https://www.rbkc.gov.uk/greenerborough/climate-change-strategies-and-action-plans</t>
  </si>
  <si>
    <t>Kent County Council</t>
  </si>
  <si>
    <t>https://democracy.kent.gov.uk/mgAi.aspx?ID=49578</t>
  </si>
  <si>
    <t>Kenton Parish Council</t>
  </si>
  <si>
    <t>http://www.kentondevon.org.uk/_UserFiles/Files/_Minutes/91916-January_2020.pdf</t>
  </si>
  <si>
    <t>[Otley Town Council pop already counted]</t>
  </si>
  <si>
    <t>Keswick Town Council</t>
  </si>
  <si>
    <t>http://keswicktowncouncil.gov.uk/your-council/meetings-agendas-and-minutes/#54-wpfd-may-2019-to-april-2020</t>
  </si>
  <si>
    <t>Leeds corrected</t>
  </si>
  <si>
    <t>Kettering Borough Council</t>
  </si>
  <si>
    <t>https://www.northantstelegraph.co.uk/news/climate-emergency-declared-at-passionate-kettering-council-meeting-1-9011214</t>
  </si>
  <si>
    <t>Kingsbarns Community Council</t>
  </si>
  <si>
    <t>https://www.fifetoday.co.uk/news/environment/fife-community-council-declares-climate-emergency-2449339</t>
  </si>
  <si>
    <t>Kingsbridge Town Council</t>
  </si>
  <si>
    <t>&lt;314,232&gt;</t>
  </si>
  <si>
    <t>https://kingsbridge.gov.uk/wp-content/uploads/2020/03/Council-agenda-10-Mar-20.pdf</t>
  </si>
  <si>
    <t>Kingsteignton Town Council</t>
  </si>
  <si>
    <t>https://www.cedamia.org/wp-content/uploads/2020/03/Kingsteignton-Full-Council-Mins-4-September-2019.doc</t>
  </si>
  <si>
    <t>Kingston upon Thames Council</t>
  </si>
  <si>
    <t>https://moderngov.kingston.gov.uk/documents/g8824/Printed%20minutes%20Tuesday%2025-Jun-2019%2019.30%20Environment%20and%20Sustainable%20Transport%20Committee.htm?T=1&amp;CT=2</t>
  </si>
  <si>
    <t>Kington Town Council</t>
  </si>
  <si>
    <t>http://www.kingtontowncouncil.gov.uk/_UserFiles/Files/_Agendas/64353-Website_agenda_-_4.3.2019.pdf</t>
  </si>
  <si>
    <t>Kirklees Council</t>
  </si>
  <si>
    <t xml:space="preserve"> Richard Murgatroyd (Labour)</t>
  </si>
  <si>
    <t>https://www.examinerlive.co.uk/news/west-yorkshire-news/kirklees-council-declares-climate-emergency-15694840</t>
  </si>
  <si>
    <t>Knowsley Council</t>
  </si>
  <si>
    <t>https://www.knowsleynews.co.uk/knowsley-declares-climate-emergency/</t>
  </si>
  <si>
    <t>Ladock Parish Council</t>
  </si>
  <si>
    <t>https://www.ladock-pc.uk/parish-council/council-meetings/draft-minutes-10-december-2018/</t>
  </si>
  <si>
    <t>Lambeth London Borough Council</t>
  </si>
  <si>
    <t>https://lambeth.greenparty.org.uk/news/2019/01/23/greens-declare-a-climate-emergency-and-bring-borough%E2%80%99s-co2-emissions-target-forward-to-2030/</t>
  </si>
  <si>
    <t>Lancaster City Council</t>
  </si>
  <si>
    <t>https://climateemergency.uk/blog/lancaster_climate_emergency/</t>
  </si>
  <si>
    <t>Lancing Parish Council</t>
  </si>
  <si>
    <t>http://www.lancingparishcouncil.gov.uk/council_meetings.asp</t>
  </si>
  <si>
    <t>Langport Town Council</t>
  </si>
  <si>
    <t>&lt;28586&gt;</t>
  </si>
  <si>
    <t>Launceston Town Council</t>
  </si>
  <si>
    <t>http://www.thepost.uk.com/article.cfm?id=114010&amp;headline=Launceston%20Town%20Council%20declares%20a%20climate%20emergency&amp;sectionIs=news&amp;searchyear=2019</t>
  </si>
  <si>
    <t>in South Lakeland District</t>
  </si>
  <si>
    <t>Leafield Parish Council</t>
  </si>
  <si>
    <t>http://www.leafieldvillage.co.uk/wp-content/uploads/Agenda-120619-Public-Notice.pdf</t>
  </si>
  <si>
    <t>Ledbury Town Council</t>
  </si>
  <si>
    <t>https://www.herefordtimes.com/news/ledbury/18237723.climate-change-fears-justified/</t>
  </si>
  <si>
    <t>Leeds City Council</t>
  </si>
  <si>
    <t>https://www.leeds-live.co.uk/news/leeds-news/climate-emergency-declared-leeds-council-16041131</t>
  </si>
  <si>
    <t>Leek Town Council</t>
  </si>
  <si>
    <t>https://leektowncouncil.gov.uk/climate-emergency-2/</t>
  </si>
  <si>
    <t>Leicester City Council</t>
  </si>
  <si>
    <t>http://www.cabinet.leicester.gov.uk:8071/ieDecisionDetails.aspx?Id=1024</t>
  </si>
  <si>
    <t>Leicestershire County Council</t>
  </si>
  <si>
    <t>http://politics.leics.gov.uk/documents/g5112/Decisions%20Wednesday%2015-May-2019%2014.00%20County%20Council.pdf?T=2</t>
  </si>
  <si>
    <t>[Oxford City Council pop already counted]</t>
  </si>
  <si>
    <t>Leominster Town Council</t>
  </si>
  <si>
    <t>https://www.leominstertowncouncil.gov.uk/AgendasMinutes-2019.aspx</t>
  </si>
  <si>
    <t>[Vale of Whitehorse Council pop already counted]</t>
  </si>
  <si>
    <t>Lewes District Council</t>
  </si>
  <si>
    <t>https://democracy.lewes-eastbourne.gov.uk/documents/s10646/Motion%20to%20Declare%20a%20Climate%20Emergency.pdf</t>
  </si>
  <si>
    <t>Oxfordshire County corrected</t>
  </si>
  <si>
    <t>Government</t>
  </si>
  <si>
    <t>Lewisham London Borough Council,</t>
  </si>
  <si>
    <t>Date</t>
  </si>
  <si>
    <t>Australia</t>
  </si>
  <si>
    <t>USA</t>
  </si>
  <si>
    <t>Quebec</t>
  </si>
  <si>
    <t>Britain</t>
  </si>
  <si>
    <t>Rest of Canada</t>
  </si>
  <si>
    <t>Switzerland</t>
  </si>
  <si>
    <t>Italy</t>
  </si>
  <si>
    <t>Ireland</t>
  </si>
  <si>
    <t>Lichfield City Council</t>
  </si>
  <si>
    <t>Germany</t>
  </si>
  <si>
    <t>France</t>
  </si>
  <si>
    <t>Belgium</t>
  </si>
  <si>
    <t>Spain</t>
  </si>
  <si>
    <t>https://lichfieldlive.co.uk/2019/10/23/lichfield-city-council-agrees-motion-to-recognise-climate-change-emergency/</t>
  </si>
  <si>
    <t>New Zealand</t>
  </si>
  <si>
    <t>Czechia</t>
  </si>
  <si>
    <t>Austria</t>
  </si>
  <si>
    <t>Netherlands</t>
  </si>
  <si>
    <t>Poland</t>
  </si>
  <si>
    <t>Argentina</t>
  </si>
  <si>
    <t>Philippines</t>
  </si>
  <si>
    <t>Slovakia</t>
  </si>
  <si>
    <t>Japan</t>
  </si>
  <si>
    <t>Chile</t>
  </si>
  <si>
    <t>Malta</t>
  </si>
  <si>
    <t>South Korea</t>
  </si>
  <si>
    <t>Hungary</t>
  </si>
  <si>
    <t>Brazil</t>
  </si>
  <si>
    <t>Bangladesh</t>
  </si>
  <si>
    <t>Sweden</t>
  </si>
  <si>
    <t>Lithuania</t>
  </si>
  <si>
    <t>Maldives</t>
  </si>
  <si>
    <t>Country</t>
  </si>
  <si>
    <t>World total</t>
  </si>
  <si>
    <t># of govts (c)</t>
  </si>
  <si>
    <t>govts +</t>
  </si>
  <si>
    <t>&lt;342736&gt;</t>
  </si>
  <si>
    <t>Lincoln City Council</t>
  </si>
  <si>
    <t>T-cumulative</t>
  </si>
  <si>
    <t># of countries</t>
  </si>
  <si>
    <t>http://democratic.lincoln.gov.uk/documents/g4225/Printed%20minutes%2023rd-Jul-2019%2018.30%20Council.pdf?T=1</t>
  </si>
  <si>
    <t>Liverpool City Council</t>
  </si>
  <si>
    <t>https://www.climateemergency.uk/blog/liverpool-3/</t>
  </si>
  <si>
    <t>SUM of Population</t>
  </si>
  <si>
    <t>Liverpool City Region Combined Authority</t>
  </si>
  <si>
    <t>https://www.liverpoolcityregion-ca.gov.uk/climate-emergency-declared-for-liverpool-city-region/</t>
  </si>
  <si>
    <t xml:space="preserve">Llanidloes Town Council </t>
  </si>
  <si>
    <t>https://www.llanidloestowncouncil.co.uk/documents</t>
  </si>
  <si>
    <r>
      <t xml:space="preserve">Greater </t>
    </r>
    <r>
      <rPr>
        <b/>
      </rPr>
      <t xml:space="preserve">London </t>
    </r>
    <r>
      <t>Authority</t>
    </r>
  </si>
  <si>
    <t>Cr Caroline Russell (Green Party)</t>
  </si>
  <si>
    <t>https://www.london.gov.uk/press-releases/assembly/call-on-mayor-to-declare-climate-emergency</t>
  </si>
  <si>
    <t>Long Ashton Parish Council</t>
  </si>
  <si>
    <t>http://www.longashtonparishcouncil.gov.uk/LongAshton-PC/UserFiles/Files/Draft%20Minutes%20&amp;%20Agendas/19%20Council%20minutes%2009%20draft%20jt.pdf</t>
  </si>
  <si>
    <t>Canada</t>
  </si>
  <si>
    <t>Louth Town Council</t>
  </si>
  <si>
    <t>https://www.louthleader.co.uk/news/politics/louth-town-council-is-asked-to-join-bid-to-tackle-climate-change-1-9083591</t>
  </si>
  <si>
    <t>Lowestoft Town Council</t>
  </si>
  <si>
    <t>https://www.lowestofttowncouncil.gov.uk/assets/Webpage-Meetings/2019-2020/Full-Council/25th-June-2019/Agenda.pdf</t>
  </si>
  <si>
    <t>Ludlow Town Council</t>
  </si>
  <si>
    <t>&lt;2,321&gt;</t>
  </si>
  <si>
    <t>http://andybodders.co.uk/2019/06/17/ludlow-town-council-has-tonight-declared-a-climate-emergency-its-a-good-move-now-the-hard-work-starts/</t>
  </si>
  <si>
    <t>in Devon County Council</t>
  </si>
  <si>
    <t>Luton Borough Council</t>
  </si>
  <si>
    <t>https://earthbound.report/2020/01/14/luton-declares-a-climate-emergency/</t>
  </si>
  <si>
    <t>&lt;4,246&gt;</t>
  </si>
  <si>
    <t>Lynton &amp; Lynmouth Town Council</t>
  </si>
  <si>
    <t>https://www.lyntonandlynmouthtowncouncil.gov.uk/council/news/climate-emergency-declaration/</t>
  </si>
  <si>
    <t>Portugal</t>
  </si>
  <si>
    <t>Lytchett Matravers Parish Council</t>
  </si>
  <si>
    <t>https://lytchettmatraverspc.org/climate-emergency/</t>
  </si>
  <si>
    <t>Macclesfield Town Council</t>
  </si>
  <si>
    <t>https://www.macclesfield-tc.gov.uk/wp-content/uploads/2019/07/MTC-FC-Minutes-190603.pdf</t>
  </si>
  <si>
    <t>Machynlleth Town Council</t>
  </si>
  <si>
    <t>http://www.cambrian-news.co.uk/article.cfm?id=125771&amp;headline=Community%20News%3A%20Machynlleth&amp;sectionIs=news&amp;searchyear=2019</t>
  </si>
  <si>
    <t># of governments</t>
  </si>
  <si>
    <t>Maidstone Borough Council</t>
  </si>
  <si>
    <t>https://climateemergency.uk/blog/maidstone/</t>
  </si>
  <si>
    <t>Malvern Town Council</t>
  </si>
  <si>
    <t>https://www.malverngazette.co.uk/news/17931182.malvern-town-council-declares-climate-emergency/</t>
  </si>
  <si>
    <t>Malvern Hills District Council</t>
  </si>
  <si>
    <t>https://moderngov.malvernhills.gov.uk/documents/s30112/C438%20-%20Notice%20of%20Motion.pdf?J=5</t>
  </si>
  <si>
    <t>&lt;139,767&gt;</t>
  </si>
  <si>
    <t>Manchester City Council</t>
  </si>
  <si>
    <t>https://democracy.manchester.gov.uk/ieListDocuments.aspx?CId=135&amp;MId=524&amp;Ver=4</t>
  </si>
  <si>
    <t>Matlock Town Council</t>
  </si>
  <si>
    <t>http://www.matlock.gov.uk/wp-content/uploads/2015/02/e-Agenda-Mtg-17.06.19.pdf</t>
  </si>
  <si>
    <t>&lt;348000&gt;</t>
  </si>
  <si>
    <t>Medway Council</t>
  </si>
  <si>
    <t>https://democracy.medway.gov.uk/ieListDocuments.aspx?MId=4160</t>
  </si>
  <si>
    <t>Melton Borough Council</t>
  </si>
  <si>
    <t>https://www.climateemergency.uk/blog/melton/</t>
  </si>
  <si>
    <t>Mendip District Council</t>
  </si>
  <si>
    <t>https://www.somersetcountygazette.co.uk/news/17460096.mendip-district-council-declares-a-climate-emergency/</t>
  </si>
  <si>
    <t>Merton London Borough Council</t>
  </si>
  <si>
    <t>https://www.climateemergency.uk/blog/london-borough-of-merton/</t>
  </si>
  <si>
    <t>&lt;131437&gt;</t>
  </si>
  <si>
    <t>Mid Devon District Council</t>
  </si>
  <si>
    <t>https://www.devonlive.com/news/devon-news/zero-carbon-requirement-imposed-future-3167887</t>
  </si>
  <si>
    <t>Middlewich Town Council</t>
  </si>
  <si>
    <t>% of total population</t>
  </si>
  <si>
    <t>https://www.winsfordguardian.co.uk/news/18046831.middlewich-town-council-declares-climate-emergency/</t>
  </si>
  <si>
    <t>Midlothian Council</t>
  </si>
  <si>
    <t>https://www.midlothian.gov.uk/news/article/2873/council_declares_climate_emergency</t>
  </si>
  <si>
    <t>Mid Suffolk District Council</t>
  </si>
  <si>
    <t>https://baberghmidsuffolk.moderngov.co.uk/documents/g2533/Public%20reports%20pack%2025th-Jul-2019%2017.30%20Mid%20Suffolk%20Council.pdf?T=10</t>
  </si>
  <si>
    <t>Milton Keynes Council</t>
  </si>
  <si>
    <t>https://milton-keynes.cmis.uk.com/milton-keynes/Document.ashx</t>
  </si>
  <si>
    <t>Mole Valley District Council</t>
  </si>
  <si>
    <t>http://www.molevalley.gov.uk/media/pdf/6/o/Council_Agenda_-_18_June_2019.pdf</t>
  </si>
  <si>
    <t>Monmouthshire County Council</t>
  </si>
  <si>
    <t>&lt;277,600&gt;</t>
  </si>
  <si>
    <t>https://democracy.monmouthshire.gov.uk/ieListDocuments.aspx?CId=143&amp;MId=3758&amp;Ver=4</t>
  </si>
  <si>
    <t>Moray Council</t>
  </si>
  <si>
    <t>https://climateemergency.uk/blog/moray/</t>
  </si>
  <si>
    <t>Moretonhampstead Parish Council</t>
  </si>
  <si>
    <t>https://visitmoretonhampstead.co.uk/uploads/assets/Minutes_of_the_Council_meeting_3_September_2019.pdf</t>
  </si>
  <si>
    <t>Nailsea Town Council</t>
  </si>
  <si>
    <t>https://www.dropbox.com/s/51v2dy7ya5r5a33/E%20-%20Town%20Council%2031%20July%202019.pdf?dl=0</t>
  </si>
  <si>
    <t>[Machynlleth Town Council pop already counted]</t>
  </si>
  <si>
    <t>Newark and Sherwood District Council</t>
  </si>
  <si>
    <t>https://www.climateemergency.uk/blog/newark-and-sherwood/</t>
  </si>
  <si>
    <t>[Aberystwyth Town Council pop already counted][</t>
  </si>
  <si>
    <t>Newbury Town Council</t>
  </si>
  <si>
    <t>https://www.newbury.gov.uk/pdf/com-meet/full-council/2019/20190610agendafc.pdf</t>
  </si>
  <si>
    <t>https://climateemergency.uk/blog/newcastle-upon-tyne/</t>
  </si>
  <si>
    <t>Newcastle-under-Lyme Borough Council</t>
  </si>
  <si>
    <t>[Carmarthenshire County Council pop already counted]</t>
  </si>
  <si>
    <t>https://moderngov.newcastle-staffs.gov.uk/documents/s26384/Minutes%20of%20Previous%20Meeting.pdf</t>
  </si>
  <si>
    <t>[Welshpool Town Council pop already counted]</t>
  </si>
  <si>
    <t>Newham Council (London Borough)</t>
  </si>
  <si>
    <t>https://climateemergency.uk/blog/london-borough-of-newham/</t>
  </si>
  <si>
    <t>Newport Town Council</t>
  </si>
  <si>
    <t>https://www.shropshirestar.com/news/local-hubs/telford/newport/2019/03/16/fight-against-pollution-will-start-in-newport/</t>
  </si>
  <si>
    <t>[Gwynedd Council pop already counted]</t>
  </si>
  <si>
    <t>AU</t>
  </si>
  <si>
    <t>Newton Poppleford and Harpford Parish Council</t>
  </si>
  <si>
    <t>http://www.newtonpopplefordpc.co.uk/NP-Parish-Council/UserFiles/Files/Approved%20ORD%20Minutes%2020th%20January%202020.pdf</t>
  </si>
  <si>
    <t>[Newport Town Council pop already counted]</t>
  </si>
  <si>
    <t>Newtown &amp; Llanllwchaiarn Town Council</t>
  </si>
  <si>
    <t>[Llanidloes Town Council  pop already counted]</t>
  </si>
  <si>
    <t>https://drive.google.com/drive/folders/1NVVF5wHJCq1dmcupqkC3OCfKi0NuESmg</t>
  </si>
  <si>
    <t>North Devon Council</t>
  </si>
  <si>
    <t>https://democracy.northdevon.gov.uk/documents/g1003/Printed%20minutes%2024th-Jul-2019%2018.00%20Council.pdf?T=1</t>
  </si>
  <si>
    <t>[Cardiff Council pop already counted]</t>
  </si>
  <si>
    <t>North East Combined Authority</t>
  </si>
  <si>
    <t>https://www.sunderlandecho.com/news/politics/council/we-have-moral-responsibility-meet-these-challenges-climate-emergency-declared-north-east-leaders-828692</t>
  </si>
  <si>
    <t>[Cardigan Town Council pop already counted]</t>
  </si>
  <si>
    <t>North East Derbyshire District Council</t>
  </si>
  <si>
    <t>https://climateemergency.uk/blog/north-east-derbyshire/</t>
  </si>
  <si>
    <t>Welsh Parliament corrected</t>
  </si>
  <si>
    <t>North Kesteven District Council</t>
  </si>
  <si>
    <t>https://democracy.n-kesteven.gov.uk/ieListDocuments.aspx?CId=297&amp;MId=7828&amp;Ver=4</t>
  </si>
  <si>
    <t>Northampton Borough Council</t>
  </si>
  <si>
    <t>http://www.northamptonboroughcouncil.com/councillors/ieListDocuments.aspx?CId=242&amp;MId=8990</t>
  </si>
  <si>
    <t>Northamptonshire County Council</t>
  </si>
  <si>
    <t>https://cmis.northamptonshire.gov.uk/cmis5live/Document.ashx</t>
  </si>
  <si>
    <t>US</t>
  </si>
  <si>
    <t>North Hertfordshire District Council</t>
  </si>
  <si>
    <t>https://democracy.north-herts.gov.uk/ieListDocuments.aspx?CId=136&amp;MId=2206&amp;Ver=4</t>
  </si>
  <si>
    <t>Parish of Saint Helier pop already counted]</t>
  </si>
  <si>
    <t>North Lanarkshire Council</t>
  </si>
  <si>
    <t>https://mars.northlanarkshire.gov.uk/egenda/images/att90953.pdf</t>
  </si>
  <si>
    <t>Jersey Parliament corrected</t>
  </si>
  <si>
    <t>North Norfolk District Council</t>
  </si>
  <si>
    <t>https://www.northnorfolknews.co.uk/news/north-norfolk-district-council-declare-climate-change-emergency-1-6014754</t>
  </si>
  <si>
    <t xml:space="preserve">North Somerset Council </t>
  </si>
  <si>
    <t>http://apps.n-somerset.gov.uk/cairo/docs/doc29442.htm</t>
  </si>
  <si>
    <t>North of Tyne Combined Authority</t>
  </si>
  <si>
    <t>https://www.northoftyne-ca.gov.uk/news/2019/8/13/mayors-first-100-days-sees-major-investment-plans-for-north-of-tyne</t>
  </si>
  <si>
    <t>North Tyneside Council</t>
  </si>
  <si>
    <t>https://my.northtyneside.gov.uk/sites/default/files/meeting/related-documents/6.%202019-07-25%20Climate%20Emergency%20Declaration%20version%202%201007%20%282%29%20post%20PH%20amend.pdf</t>
  </si>
  <si>
    <t>Northern Ireland Assembly</t>
  </si>
  <si>
    <t>https://www.bbc.com/news/uk-northern-ireland-51364077</t>
  </si>
  <si>
    <t>Northumberland County Council</t>
  </si>
  <si>
    <t>http://committeedocs.northumberland.gov.uk/MeetingDocs/42500_M9487.pdf</t>
  </si>
  <si>
    <t>Norwich City Council</t>
  </si>
  <si>
    <t>Nottingham City Council</t>
  </si>
  <si>
    <t>&lt;124,700&gt;</t>
  </si>
  <si>
    <t>https://westbridgfordwire.com/nottingham-declares-climate-emergency-aims-to-be-first-carbon-neutral-uk-city-by-2028/</t>
  </si>
  <si>
    <t>Nuneaton &amp; Bedworth Borough Council</t>
  </si>
  <si>
    <t>https://www.coventrytelegraph.net/news/coventry-news/climate-emergency-declared-nuneaton-bedworth-17368077</t>
  </si>
  <si>
    <t>in Wales</t>
  </si>
  <si>
    <t>Oldham Council</t>
  </si>
  <si>
    <t>https://www.climateemergency.uk/blog/oldham/</t>
  </si>
  <si>
    <t>&lt;2,570&gt;</t>
  </si>
  <si>
    <t>Orkney Islands Council</t>
  </si>
  <si>
    <t>http://www.orkney.gov.uk/OIC-News/Council-declares-climate-emergency.htm</t>
  </si>
  <si>
    <t>Oswestry Town Council</t>
  </si>
  <si>
    <t>Cr Olly Rose  (Green Party)</t>
  </si>
  <si>
    <t>https://www.bordercountiesadvertizer.co.uk/news/17304105.oswestry-town-council-looks-at-ways-town-can-help-tackle-the-climate-change-crisis/</t>
  </si>
  <si>
    <t>Otley Town Council</t>
  </si>
  <si>
    <t>https://www.yorkshireeveningpost.co.uk/news/otley-is-one-of-first-towns-in-uk-to-declare-a-climate-emergency-1-9695039</t>
  </si>
  <si>
    <t>Ottery St. Mary Town Council</t>
  </si>
  <si>
    <t>http://www.otterystmary-tc.gov.uk/Ottery-St-Mary-Town-Council/UserFiles/Files/Minutes%20Full%20Council/MINUTES%20%203rd%20%20JUNE%202019.pdf</t>
  </si>
  <si>
    <t>Oxford City Council</t>
  </si>
  <si>
    <t>Cr Craig Simmons (Green Party)</t>
  </si>
  <si>
    <t>https://www.oxfordtimes.co.uk/news/17393068.climate-emergency-in-oxford-as-council-rejects-expressway-plans/</t>
  </si>
  <si>
    <t>Oxfordshire County Council</t>
  </si>
  <si>
    <t>https://climateemergency.uk/blog/oxfordshire/</t>
  </si>
  <si>
    <t>Pembrokeshire County Council</t>
  </si>
  <si>
    <t>http://mgenglish.pembrokeshire.gov.uk/ieListDocuments.aspx?CId=285&amp;MId=4343&amp;Ver=4&amp;LLL=0</t>
  </si>
  <si>
    <t>Pendle Borough Council</t>
  </si>
  <si>
    <t>https://www.climateemergency.uk/blog/pendle/</t>
  </si>
  <si>
    <t>Pennard Community Council</t>
  </si>
  <si>
    <t>https://www.pennardcc.org.uk/pcc-news-events/pennard-community-council-declares-climate-emergency</t>
  </si>
  <si>
    <t>[Cheltenham Borough Council pop already counted]</t>
  </si>
  <si>
    <t>Penzance Town Council</t>
  </si>
  <si>
    <t>https://www.penzancetowncouncil.co.uk/userfiles/MINUTES_TOWN_COUNCIL_8.04.19.pdf</t>
  </si>
  <si>
    <t>[Forest of Dean District Council pop already counted]</t>
  </si>
  <si>
    <t>QU</t>
  </si>
  <si>
    <t>Perranzabuloe Parish Council</t>
  </si>
  <si>
    <t>[Stroud District Council pop already counted]</t>
  </si>
  <si>
    <t>https://www.perranzabuloe-pc.gov.uk/wp-content/uploads/2020/01/12-Full-Council-minutes-Dec.pdf</t>
  </si>
  <si>
    <t>Gloucestershire County Council corrected</t>
  </si>
  <si>
    <t>Peterborough City Council</t>
  </si>
  <si>
    <t>https://democracy.peterborough.gov.uk/documents/s39690/190724%20Additional%20Information.pdf</t>
  </si>
  <si>
    <t>Plymouth City Council</t>
  </si>
  <si>
    <t>https://climateemergency.uk/blog/plymouth/</t>
  </si>
  <si>
    <t>Portsmouth City Council</t>
  </si>
  <si>
    <t>https://democracy.portsmouth.gov.uk/ieListDocuments.aspx?CId=146&amp;MId=3739&amp;Ver=4</t>
  </si>
  <si>
    <t>Preston City Council</t>
  </si>
  <si>
    <t>http://preston.moderngov.co.uk/documents/s43996/FINAL%20NoM%20fr%20Cllr%20henshaw%20-%20climate%20change.pdf</t>
  </si>
  <si>
    <t>Radstock Town Council</t>
  </si>
  <si>
    <t>http://www.mnrjournal.co.uk/article.cfm?id=118541&amp;headline=Strong%20show%20of%20support%20as%20Radstock%20Town%20Council%20declares%20a%20Climate%20Emergency&amp;sectionIs=news&amp;searchyear=2020</t>
  </si>
  <si>
    <t>Rattery Parish Council</t>
  </si>
  <si>
    <t>http://www.ratteryvillage.co.uk/Pages/Rattery%20Climate%20Emergency.html</t>
  </si>
  <si>
    <t>[Bridport Town Council pop already counted]</t>
  </si>
  <si>
    <t>Reading Borough Council</t>
  </si>
  <si>
    <t>https://climateemergency.uk/blog/reading/</t>
  </si>
  <si>
    <t>Dorset Council corrected</t>
  </si>
  <si>
    <t>Redbridge London Borough Council</t>
  </si>
  <si>
    <t>http://moderngov.redbridge.gov.uk/documents/g7838/Agenda%20frontsheet%2020th-Jun-2019%2019.15%20Council.pdf?T=0</t>
  </si>
  <si>
    <t>Redcar and Cleveland Borough Council</t>
  </si>
  <si>
    <t>https://climateemergency.uk/blog/redcar-cleveland/</t>
  </si>
  <si>
    <t>Redditch Borough Council</t>
  </si>
  <si>
    <t>https://redditchstandard.co.uk/news/campaigners-demand-action-after-rbc-declares-a-climate-emergency/</t>
  </si>
  <si>
    <t>&lt;92,800&gt;</t>
  </si>
  <si>
    <t>Renfrewshire Council</t>
  </si>
  <si>
    <t>https://renfrewshire.cmis.uk.com/renfrewshire/Meetings/tabid/70/ctl/ViewMeetingPublic/mid/397/Meeting/2222/Committee/3/SelectedTab/Documents/Default.aspx</t>
  </si>
  <si>
    <t>Richmond upon Thames London Borough Council</t>
  </si>
  <si>
    <t>https://www.richmond.gov.uk/climate-emergency-declared</t>
  </si>
  <si>
    <t>Richmondshire District Council</t>
  </si>
  <si>
    <t>https://www.thenorthernecho.co.uk/news/local/northyorkshire/17793711.applause-richmondshire-council-agrees-increase-environmental-efforts/</t>
  </si>
  <si>
    <t>&lt;2,822&gt;</t>
  </si>
  <si>
    <t>Rochdale Borough Council</t>
  </si>
  <si>
    <t>http://democracy.rochdale.gov.uk/ieListDocuments.aspx?CId=156&amp;MId=5076&amp;Ver=4</t>
  </si>
  <si>
    <t>GB</t>
  </si>
  <si>
    <t>Rossendale Borough Council</t>
  </si>
  <si>
    <t>https://www.lancashiretelegraph.co.uk/news/17936708.climate-emergency-declared-bosses-warn-urgent-action-needed-protect-planet/</t>
  </si>
  <si>
    <t>Ross-on-Wye Town Council</t>
  </si>
  <si>
    <t>http://www.rosstc-herefordshire.gov.uk/archives/full/agenda.pdf</t>
  </si>
  <si>
    <t>Rother District Council</t>
  </si>
  <si>
    <t>https://www.bexhillobserver.net/news/rother-councillors-declare-climate-emergency-1-9077766</t>
  </si>
  <si>
    <t>Rothwell Town Council</t>
  </si>
  <si>
    <t>https://www.rothwelltowncouncil.gov.uk/news/2019/08/international-and-national-climate-emergency</t>
  </si>
  <si>
    <t>Rugby Borough Council</t>
  </si>
  <si>
    <t>&lt;167,216&gt;</t>
  </si>
  <si>
    <t>https://www.rugby.gov.uk/news/article/1511/council_declares_climate_emergency</t>
  </si>
  <si>
    <t>Rushcliffe Borough Council</t>
  </si>
  <si>
    <t>https://democracy.rushcliffe.gov.uk/ieListDocuments.aspx?CId=145&amp;MId=186&amp;Ver=4</t>
  </si>
  <si>
    <t>Rushmoor Borough Council</t>
  </si>
  <si>
    <t>https://www.climateemergency.uk/blog/rushmore/</t>
  </si>
  <si>
    <t>Ryedale District Council</t>
  </si>
  <si>
    <t>https://www.climateemergency.uk/blog/ryedale/</t>
  </si>
  <si>
    <r>
      <t xml:space="preserve">Parish of </t>
    </r>
    <r>
      <rPr>
        <b/>
      </rPr>
      <t>Saint Helier</t>
    </r>
  </si>
  <si>
    <t>https://jerseyeveningpost.com/news/2019/04/02/all-parishes-to-aim-to-become-carbon-neutral/</t>
  </si>
  <si>
    <t>&lt;55,300&gt;</t>
  </si>
  <si>
    <t>Saint Just-in-Penwith Town Council</t>
  </si>
  <si>
    <t>http://www.stjust.org/stjusttc/wp-content/uploads/2018/04/m.250219.pdf</t>
  </si>
  <si>
    <t>St Albans City and District Council</t>
  </si>
  <si>
    <t>http://stalbans.moderngov.co.uk/documents/b50012760/ORDER%20OF%20BUSINESS%2010th-Jul-2019%2019.00%20Council.pdf?T=9</t>
  </si>
  <si>
    <t>St Giles on the Heath with Northcott Hamlet Parish Council</t>
  </si>
  <si>
    <t>https://17c7af68-78de-455c-b811-7af74d6606c6.filesusr.com/ugd/8c7d56_71b5b4b9f4f24011b0947389a496e3d2.pdf</t>
  </si>
  <si>
    <t>St Helens Council</t>
  </si>
  <si>
    <t>2025-2030</t>
  </si>
  <si>
    <t>https://www.sthelensstar.co.uk/news/17764926.st-helens-council-declares-climate-emergency---greens-say-isnt-enough/</t>
  </si>
  <si>
    <t>St Ive Parish Council</t>
  </si>
  <si>
    <t>http://st-ive-parishcouncil.gov.uk/2019/climate-emergency/</t>
  </si>
  <si>
    <t>&lt;18,810&gt;</t>
  </si>
  <si>
    <t>St Neots Town Council</t>
  </si>
  <si>
    <t>Salford City Council</t>
  </si>
  <si>
    <t>https://sccdemocracy.salford.gov.uk/documents/g2217/Public%20reports%20pack%20Wednesday%2017-Jul-2019%2009.30%20Council.pdf?T=10</t>
  </si>
  <si>
    <t>in West Sussex County</t>
  </si>
  <si>
    <t>https://www.salisburycitycouncil.gov.uk/latest-news/item/salisbury-city-council-passes-motion-to-declare-a-climate-emergency</t>
  </si>
  <si>
    <t>Scarborough Borough Council</t>
  </si>
  <si>
    <t>Cllr Mark Vesey and Cllr Dilys Cluer (Green Party)</t>
  </si>
  <si>
    <t>https://www.yorkshirecoastradio.com/news/local-news/2776586/scarborough-borough-council-declares-climate-emergency/</t>
  </si>
  <si>
    <t>Scottish Government</t>
  </si>
  <si>
    <t>https://www.gov.scot/publications/global-climate-emergency-scotlands-response-climate-change-secretary-roseanna-cunninghams-statement/</t>
  </si>
  <si>
    <t>Sefton Council</t>
  </si>
  <si>
    <t>http://modgov.sefton.gov.uk/moderngov/documents/g9668/Printed%20minutes%2018th-Jul-2019%2018.30%20Council.pdf?T=1</t>
  </si>
  <si>
    <t>Shaftesbury Town Council</t>
  </si>
  <si>
    <t>https://www.shaftesbury-tc.gov.uk/wp-content/uploads/2019/07/2019-07-23-Full-Council-Agenda.pdf</t>
  </si>
  <si>
    <t>Sheffield City Council</t>
  </si>
  <si>
    <t>http://democracy.sheffield.gov.uk/mgAi.aspx?ID=18587</t>
  </si>
  <si>
    <t>Sheffield City Region Combined Authority</t>
  </si>
  <si>
    <t>https://www.bbc.com/news/uk-england-south-yorkshire-50460412</t>
  </si>
  <si>
    <t>Shetland Islands Council</t>
  </si>
  <si>
    <t>https://www.shetlandtimes.co.uk/2020/01/22/climate-emergency-council-leader-says-action-required-as-globe-reaches-tipping-point</t>
  </si>
  <si>
    <t>Shrewsbury Town Council</t>
  </si>
  <si>
    <t>https://www.shrewsburytowncouncil.gov.uk/meeting/full-council-11</t>
  </si>
  <si>
    <t>Shropshire Council</t>
  </si>
  <si>
    <t>https://shropshire.gov.uk/committee-services/mgAi.aspx?ID=13065</t>
  </si>
  <si>
    <t>Sidmouth Town Council</t>
  </si>
  <si>
    <t>https://www.sidmouth.gov.uk/images/Mins-STC-041119.pdf</t>
  </si>
  <si>
    <t xml:space="preserve">Somerset County Council </t>
  </si>
  <si>
    <t>https://climateemergency.uk/blog/somerset/</t>
  </si>
  <si>
    <t>Somerset West and Taunton Council</t>
  </si>
  <si>
    <t>https://wiveygp.files.wordpress.com/2019/02/swt-climate-emergency-motion-final.pdf</t>
  </si>
  <si>
    <t>South Brent Parish Council</t>
  </si>
  <si>
    <t>http://www.southbrent.gov.uk/images/document-files/Downloads/SBPC%20Minutes%202019/PC_Minutes_-_monthly_19-05-20.pdf</t>
  </si>
  <si>
    <t>South Cambridgeshire District Council</t>
  </si>
  <si>
    <t>https://scambs.moderngov.co.uk/documents/g7541/Decisions%20Thursday%2028-Nov-2019%2014.00%20Council.pdf?T=2</t>
  </si>
  <si>
    <t>South Gloucestershire Council</t>
  </si>
  <si>
    <t>https://www.climateemergency.uk/blog/south-gloucestershire/</t>
  </si>
  <si>
    <t>South Hams District Council</t>
  </si>
  <si>
    <t>https://mg.swdevon.gov.uk/documents/g1386/Printed%20minutes%2025th-Jul-2019%2014.00%20South%20Hams%20Council.pdf?T=1</t>
  </si>
  <si>
    <t>South Lakeland District Council</t>
  </si>
  <si>
    <t>https://www.nwemail.co.uk/news/17463340.climate-change-activists-applauded-bosses-at-south-lakeland-district-council-for-recognising-climate-change-as-an-emergency/</t>
  </si>
  <si>
    <t>South Oxfordshire District Council</t>
  </si>
  <si>
    <t>http://democratic.southoxon.gov.uk/documents/g2439/Printed%20minutes%20Thursday%2011-Apr-2019%2018.00%20Council.pdf?T=1</t>
  </si>
  <si>
    <t>South Ribble Borough Council</t>
  </si>
  <si>
    <t>https://southribble.moderngov.co.uk/documents/g1471/Public%20reports%20pack%2024th-Jul-2019%2018.00%20Council.pdf?T=10</t>
  </si>
  <si>
    <t>[Maidstone Borough Council pop already counted]</t>
  </si>
  <si>
    <t>South Somerset District Council</t>
  </si>
  <si>
    <t>http://modgov.southsomerset.gov.uk/documents/g2498/Decisions%2021st-May-2019%2019.30%20South%20Somerset%20District%20Council.pdf?T=2</t>
  </si>
  <si>
    <t>Kent Council corrected</t>
  </si>
  <si>
    <t>South Staffordshire Council</t>
  </si>
  <si>
    <t>https://www.expressandstar.com/news/local-hubs/staffordshire/south-staffordshire/2019/09/12/south-staffordshire-council-declares-climate-emergency/</t>
  </si>
  <si>
    <t>South Tyneside Council</t>
  </si>
  <si>
    <t>https://www.cedamia.org/wp-content/uploads/2019/07/South-Tyneside.pdf</t>
  </si>
  <si>
    <t>Southend-on-Sea Borough Council</t>
  </si>
  <si>
    <t>https://democracy.southend.gov.uk/documents/g3488/Printed%20minutes%2018th-Jul-2019%2018.30%20The%20Council.pdf?T=1</t>
  </si>
  <si>
    <t>Southwark London Borough Council</t>
  </si>
  <si>
    <t>https://www.southwarknews.co.uk/news/southwark-council-declares-climate-emergency-and-commits-to-go-carbon-neutral-by-2030/</t>
  </si>
  <si>
    <t>Stafford Borough Council</t>
  </si>
  <si>
    <t>https://www.staffordbc.gov.uk/sites/default/files/cme/DocMan1/Committee%20Minutes%2019-20/Council/MCouncil%20-%2023%20July%202019.pdf</t>
  </si>
  <si>
    <t>Staffordshire County Council</t>
  </si>
  <si>
    <t>http://moderngov.staffordshire.gov.uk/documents/g10643/Public%20reports%20pack%2025th-Jul-2019%2010.00%20County%20Council.pdf?T=10</t>
  </si>
  <si>
    <t>Staffordshire Moorlands District Council</t>
  </si>
  <si>
    <t>https://www.climateemergency.uk/blog/staffordshire-moorlands/</t>
  </si>
  <si>
    <t>Stapleford Town Council</t>
  </si>
  <si>
    <t>https://www.staplefordcommunitygroup.org.uk/2019/09/07/motion-to-declare-a-climate-emergency-supported-at-stapleford-town-council-last-night/</t>
  </si>
  <si>
    <t>Starcross Parish Council</t>
  </si>
  <si>
    <t>http://www.starcrosspc.org.uk/Starcross-PC/UserFiles/Files/July%202019%20minutes.pdf</t>
  </si>
  <si>
    <t>Stevenage Borough Council</t>
  </si>
  <si>
    <t>https://democracy.stevenage.gov.uk/mgAi.aspx?ID=7367</t>
  </si>
  <si>
    <t>Sticklepath Parish Council</t>
  </si>
  <si>
    <t>https://www.sticklepath.org/groups-committees/parish-council/current-years-minutes/meeting-minutes-2019-09-11/</t>
  </si>
  <si>
    <t>[Wirksworth Town Council pop already counted]</t>
  </si>
  <si>
    <t>Stirling Council</t>
  </si>
  <si>
    <t>https://brignews.com/2019/10/03/motion-for-climate-emergency-passed-by-stirling-council/</t>
  </si>
  <si>
    <t>Derbyshire Dales District corrected</t>
  </si>
  <si>
    <t>Stithians Parish Council</t>
  </si>
  <si>
    <t>https://docs.wixstatic.com/ugd/555e48_a4adc2b0ed604d61b5890fad81630808.pdf</t>
  </si>
  <si>
    <t>Stockport Borough Council</t>
  </si>
  <si>
    <t>http://democracy.stockport.gov.uk/documents/g25396/Printed%20minutes%2028th-Mar-2019%2018.00%20Council%20Meeting.pdf?T=1</t>
  </si>
  <si>
    <t>Stoke-on-Trent City Council</t>
  </si>
  <si>
    <t>http://www.moderngov.stoke.gov.uk/ieListDocuments.aspx?CId=110&amp;MId=8431&amp;Ver=4</t>
  </si>
  <si>
    <t>Stratford-on-Avon District Council</t>
  </si>
  <si>
    <t>https://democracy.stratford.gov.uk/ieListDocuments.aspx?CId=140&amp;MId=5475&amp;Ver=4</t>
  </si>
  <si>
    <t>Stratford-upon-Avon Town Council</t>
  </si>
  <si>
    <t>http://www.stratford-herald.com/101053-stratford-town-council-declares-climate-emergency.html</t>
  </si>
  <si>
    <t>Stroud District Council</t>
  </si>
  <si>
    <t>Cr Simon Pickering (Green Party)</t>
  </si>
  <si>
    <t>https://www.stroud.gov.uk/media/970811/agenda-13-december-2018.pdf</t>
  </si>
  <si>
    <t>CA</t>
  </si>
  <si>
    <t>&lt;4,898&gt;</t>
  </si>
  <si>
    <t>Suffolk County Council</t>
  </si>
  <si>
    <t>https://www.eadt.co.uk/business/councillors-in-suffolk-vote-to-become-carbon-neutral-1-5952434</t>
  </si>
  <si>
    <t>Sunderland City Council</t>
  </si>
  <si>
    <t>http://www.sunderland.gov.uk/Committees/CMIS5/Document.ashx?czJKcaeAi5tUFL1DTL2UE4zNRBcoShgo=l7I8ehA9DyO3wcREFOwUqpqwqbUpO1ZhsGfWkQfvw6hwo7njIt2BWw%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</si>
  <si>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t>Surrey County Council</t>
  </si>
  <si>
    <t>https://surreycc.public-i.tv/core/portal/webcast_interactive/431569/start_time/3513000</t>
  </si>
  <si>
    <t>Surrey Heath Borough Council</t>
  </si>
  <si>
    <t>https://www.surreyheath.gov.uk/news/shbc-declares-climate-emergency</t>
  </si>
  <si>
    <t>Sutton Council</t>
  </si>
  <si>
    <t>https://moderngov.sutton.gov.uk/documents/s67238/Motion%201%20-%20Declaring%20a%20Climate%20Emergency.pdf</t>
  </si>
  <si>
    <t>Swale Borough Council</t>
  </si>
  <si>
    <t>https://services.swale.gov.uk/meetings/ieListDocuments.aspx?CId=128&amp;MId=2156&amp;Ver=4</t>
  </si>
  <si>
    <t>Swansea Council</t>
  </si>
  <si>
    <t>https://democracy.swansea.gov.uk/documents/s57602/NOM%20on%20Climate%20Emergency.pdf?LLL=0</t>
  </si>
  <si>
    <t>Tameside Council</t>
  </si>
  <si>
    <t>https://www.climateemergency.uk/blog/tameside/</t>
  </si>
  <si>
    <t>&lt;.10,700&gt;</t>
  </si>
  <si>
    <t>Tandridge District Council</t>
  </si>
  <si>
    <t>http://www.councillors.tandridge.gov.uk/CMIS5/Document.ashx?czJKcaeAi5tUFL1DTL2UE4zNRBcoShgo=3NNlYb3Q1K0nRC215gWvj1pGpGnBrykJMCIENFK9h0NXdZ%2f623CfUQ%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</si>
  <si>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t>Tavistock Town Council</t>
  </si>
  <si>
    <t>http://www.princetown-today.co.uk/article.cfm?id=436504&amp;headline=Climate%20emergency%20declared%20in%20Tavistock&amp;sectionIs=news&amp;searchyear=2019</t>
  </si>
  <si>
    <t>Teignbridge District Council</t>
  </si>
  <si>
    <t>https://www.devonlive.com/news/devon-news/carbon-neutral-2025-target-pledge-2779348</t>
  </si>
  <si>
    <t>Teignmouth Town Council</t>
  </si>
  <si>
    <t>https://www.teignmouth-devon.gov.uk/_UserFiles/Files/_Minutes/73681-2._11th_June_2019_FGP.pdf</t>
  </si>
  <si>
    <t>Telford and Wrekin Council</t>
  </si>
  <si>
    <t>https://democracy.telford.gov.uk/documents/g1170/Public%20reports%20pack%20Thursday%2025-Jul-2019%2018.00%20Full%20Council.pdf?T=10</t>
  </si>
  <si>
    <t>&lt;945&gt;</t>
  </si>
  <si>
    <t>Tendring District Council</t>
  </si>
  <si>
    <t>https://tdcdemocracy.tendringdc.gov.uk/documents/g1505/Public%20reports%20pack%2006th-Aug-2019%2019.30%20Council.pdf?T=10</t>
  </si>
  <si>
    <t>Test Valley Borough Council</t>
  </si>
  <si>
    <t>https://www.andoveradvertiser.co.uk/news/17890215.tvbc-declares-climate-emergency-plans-tackle-carbon-footprint/</t>
  </si>
  <si>
    <t>Tewkesbury Borough Council</t>
  </si>
  <si>
    <t>https://www.tewkesbury.gov.uk/news/tbc-declare-climate-emergency</t>
  </si>
  <si>
    <t>Thanet District Council</t>
  </si>
  <si>
    <t>https://democracy.thanet.gov.uk/documents/s64547/Notice%20of%20Motion%20-%20Climate%20Change%20Emergency.html?CT=2</t>
  </si>
  <si>
    <t>Thatcham Town Council</t>
  </si>
  <si>
    <t>http://www.thatchamtowncouncil.gov.uk/wp-content/uploads/2019/05/Full_24Jun19_Agenda.pdf</t>
  </si>
  <si>
    <t>Three Rivers District Council</t>
  </si>
  <si>
    <t>https://www.threerivers.gov.uk/egcl-page/council-minutes</t>
  </si>
  <si>
    <t>Tiverton Town Council</t>
  </si>
  <si>
    <t>https://static1.squarespace.com/static/5b688c785417fcbd5ba768a7/t/5d1a087646199300019b5bb0/1561987192049/Extraordinary+Minutes+of+the+3rd+June+2019..pdf</t>
  </si>
  <si>
    <t>Tonbridge and Malling Borough Council</t>
  </si>
  <si>
    <t>https://democracy.tmbc.gov.uk//documents/g3867/Printed%20minutes%2009th-Jul-2019%2019.30%20Council.pdf?T=1</t>
  </si>
  <si>
    <t>Torbay Council</t>
  </si>
  <si>
    <t>[Winchester City Council pop already counted]</t>
  </si>
  <si>
    <t>http://www.torbay.gov.uk/DemocraticServices/documents/d2795/Printed%20decision%20Notice%20of%20Motion%20-%20Climate%20Change.pdf?T=5</t>
  </si>
  <si>
    <t>Hampshire County corrected</t>
  </si>
  <si>
    <t>Torfaen County Borough Council</t>
  </si>
  <si>
    <t>http://moderngov.torfaen.gov.uk/documents/g5410/Public%20reports%20pack%2025th-Jun-2019%2010.00%20Council.pdf?T=10</t>
  </si>
  <si>
    <t>Torridge District Council</t>
  </si>
  <si>
    <t>https://democracy.torridge.gov.uk/documents/g2144/Printed%20minutes%2001st-Jul-2019%2018.30%20Full%20Council.pdf?T=1</t>
  </si>
  <si>
    <t>&lt;11,000&gt;</t>
  </si>
  <si>
    <t>Totnes Town Council</t>
  </si>
  <si>
    <t>Cr Jacqi Hodgson'  (Green Party)</t>
  </si>
  <si>
    <t>http://www.totnestowncouncil.gov.uk/_UserFiles/Files/_Other/47489-Full_Council_Papers_3rd_December_2018.pdf</t>
  </si>
  <si>
    <t>Tower Hamlets London Borough Council</t>
  </si>
  <si>
    <t>https://www.eastlondonadvertiser.co.uk/news/politics/tower-hamlets-council-to-become-carbon-neutral-by-2025-1-5952587</t>
  </si>
  <si>
    <t>&lt;9,543&gt;</t>
  </si>
  <si>
    <t>Trafford Council</t>
  </si>
  <si>
    <t>https://democratic.trafford.gov.uk/ieListDocuments.aspx?CId=122&amp;MId=2681&amp;Ver=4</t>
  </si>
  <si>
    <t>Trowbridge Town Council</t>
  </si>
  <si>
    <t>https://www.trowbridge.gov.uk/wp-content/uploads/2019/09/190917-Full-Council-Minutes-unapproved.pdf</t>
  </si>
  <si>
    <t>Tunbridge Wells Borough Council</t>
  </si>
  <si>
    <t>http://democracy.tunbridgewells.gov.uk/meetings/documents/g4418/Public%20reports%20pack%2017th-Jul-2019%2018.30%20Full%20Council.pdf?T=10</t>
  </si>
  <si>
    <t>[Birchwood Town Council pop already counted]</t>
  </si>
  <si>
    <t>Warrington Borough Council corrected</t>
  </si>
  <si>
    <t>Uttlesford District Council</t>
  </si>
  <si>
    <t>https://uttlesford.moderngov.co.uk/ieListDocuments.aspx?CId=159&amp;MId=5264</t>
  </si>
  <si>
    <t>Uttoxeter Town Council</t>
  </si>
  <si>
    <t>https://www.timesechoandlife.co.uk/town-council-declare-climate-emergency/</t>
  </si>
  <si>
    <t>&lt;12,079&gt;</t>
  </si>
  <si>
    <t>Vale of Glamorgan Council</t>
  </si>
  <si>
    <t>https://www.valeofglamorgan.gov.uk/en/our_council/Council-Structure/minutes,_agendas_and_reports/agendas/council/2019/19-07-29.aspx</t>
  </si>
  <si>
    <t>Vale of White Horse District Council</t>
  </si>
  <si>
    <t>http://democratic.whitehorsedc.gov.uk/mgAi.aspx?ID=29023</t>
  </si>
  <si>
    <t>UK</t>
  </si>
  <si>
    <t>Wakefield Council</t>
  </si>
  <si>
    <t>http://mg.wakefield.gov.uk/ieListDocuments.aspx?CId=221&amp;MId=13948&amp;Ver=4</t>
  </si>
  <si>
    <t>Walsall Council</t>
  </si>
  <si>
    <t>https://www.climateemergency.uk/blog/walsall/</t>
  </si>
  <si>
    <t>Waltham Forest London Borough Council</t>
  </si>
  <si>
    <t>https://democracy.walthamforest.gov.uk/mgAi.aspx?ID=32233</t>
  </si>
  <si>
    <t>Wandsworth London Borough Council</t>
  </si>
  <si>
    <t>https://www.climateemergency.uk/blog/london-borough-of-wandsworth/</t>
  </si>
  <si>
    <t>Wantage Town Council</t>
  </si>
  <si>
    <t>https://wantagetowncouncil.gov.uk/climate-emergency/</t>
  </si>
  <si>
    <t>Warrington Borough Council</t>
  </si>
  <si>
    <t>https://climateemergency.uk/blog/warrington/</t>
  </si>
  <si>
    <t>Warwick District Council</t>
  </si>
  <si>
    <t>https://estates4.warwickdc.gov.uk/cmis/Document.ashx?czJKcaeAi5tUFL1DTL2UE4zNRBcoShgo=koxbIIJUFg1xWFHlSq1cwViPXbJdVfPvqr356sMWs9DgJU03%2b2LuvA%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</si>
  <si>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t>Warwickshire County Council</t>
  </si>
  <si>
    <t>https://democratic.warwickshire.gov.uk/Cmis5/Document.ashx?czJKcaeAi5tUFL1DTL2UE4zNRBcoShgo=sTubpfD8%2bK41LgXvBJ7LNtJG2SN7Zco8WsOzFy4lMkyb%2bAChv%2bBS5Q%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</si>
  <si>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t>&lt;26,795&gt;</t>
  </si>
  <si>
    <t>Watford Borough Council</t>
  </si>
  <si>
    <t>https://watford.moderngov.co.uk/mgAi.aspx?ID=10107</t>
  </si>
  <si>
    <t>Watlington Parish Council</t>
  </si>
  <si>
    <t>https://www.henleystandard.co.uk/news/watlington/137286/council-declares-climate-emergency.html</t>
  </si>
  <si>
    <t>Waverley Borough Council</t>
  </si>
  <si>
    <t>https://www.waverley.gov.uk/news/article/515/waverley_borough_council_declares_climate_emergency</t>
  </si>
  <si>
    <t>Wealden District Council</t>
  </si>
  <si>
    <t>https://www.climateemergency.uk/blog/wealden/</t>
  </si>
  <si>
    <t>Welcombe Parish Council</t>
  </si>
  <si>
    <t>https://www.welcombe.org.uk/organisations/parish-council/climate-emergency</t>
  </si>
  <si>
    <t>Welsh Parliament</t>
  </si>
  <si>
    <t>Welshpool Town Council</t>
  </si>
  <si>
    <t>&lt;269,100&gt;</t>
  </si>
  <si>
    <t>http://www.mywelshpool.co.uk/viewernews/ArticleId/16366</t>
  </si>
  <si>
    <t>Welwyn Hatfield Borough Council</t>
  </si>
  <si>
    <t>https://climateemergency.uk/blog/welwyn-hatfield/</t>
  </si>
  <si>
    <t>Wembury Parish Council</t>
  </si>
  <si>
    <t>http://www.wemburyparishcouncil.info/_UserFiles/Files/_Minutes/73609-DRAFT_June_2019_Minutes.pdf</t>
  </si>
  <si>
    <t>West Berkshire Council</t>
  </si>
  <si>
    <t>http://decisionmaking.westberks.gov.uk/ieListDocuments.aspx?CId=116&amp;MId=5078&amp;Ver=4</t>
  </si>
  <si>
    <t>West Devon Borough Council</t>
  </si>
  <si>
    <t>http://mg.swdevon.gov.uk/ieListDocuments.aspx?CId=271&amp;MId=1200&amp;Ver=4</t>
  </si>
  <si>
    <t>West Dunbartonshire Council</t>
  </si>
  <si>
    <t>http://wdccmis.west-dunbarton.gov.uk/CMIS5/Document.ashx?czJKcaeAi5tUFL1DTL2UE4zNRBcoShgo=ql%2fsEuabbKit80ppdsgHi8thnT4ZMk0Pl0cdM9ZMr8kt5ny6lrtStA%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t>
  </si>
  <si>
    <t>West of England Combined Authority</t>
  </si>
  <si>
    <t>https://westofengland-ca.moderngov.co.uk/documents/b1166/Decisions%20-%20West%20of%20England%20Combined%20Authority%20Committee%20-%2019%20July%202019%2019th-Jul-2019%2010.00%20West%20o.pdf?T=9</t>
  </si>
  <si>
    <t>&lt;16,693&gt;</t>
  </si>
  <si>
    <t>West Lancashire Borough Council</t>
  </si>
  <si>
    <t>https://democracy.westlancs.gov.uk/documents/g2007/Printed%20minutes%2017th-Jul-2019%2019.30%20Council.pdf?T=1</t>
  </si>
  <si>
    <t>West Lothian Council</t>
  </si>
  <si>
    <t>https://news.westlothian.gov.uk/article/46400/West-Lothian-declares-climate-emergency-</t>
  </si>
  <si>
    <t>[Northampton Borough Council pop already counted]</t>
  </si>
  <si>
    <t>Northamptonshire County corrected</t>
  </si>
  <si>
    <t>West Midlands Combined Authority</t>
  </si>
  <si>
    <t>https://governance.wmca.org.uk/ieListDocuments.aspx?CId=137&amp;MId=221</t>
  </si>
  <si>
    <t>West Oxfordshire District Council</t>
  </si>
  <si>
    <t>https://www.oxfordtimes.co.uk/news/17827732.west-oxfordshire-district-council-passes-nature-partnership-motion/</t>
  </si>
  <si>
    <t>West Sussex County Council</t>
  </si>
  <si>
    <t>West Yorkshire Combined Authority</t>
  </si>
  <si>
    <t>&lt;301,800&gt;</t>
  </si>
  <si>
    <t>https://www.westyorks-ca.gov.uk/all-news-and-blogs/combined-authority-declares-climate-emergency/</t>
  </si>
  <si>
    <t>Westbury Town Council</t>
  </si>
  <si>
    <t>https://www.gazetteandherald.co.uk/news/18144987.westbury-declared-climate-change-emergency/</t>
  </si>
  <si>
    <t>Westminster City Council</t>
  </si>
  <si>
    <t>https://www.westminster.gov.uk/westminster-declares-climate-emergency</t>
  </si>
  <si>
    <t>Weston-super-Mare Town Council</t>
  </si>
  <si>
    <t>https://www.thewestonmercury.co.uk/news/weston-town-council-declares-climate-emergency-1-6286952</t>
  </si>
  <si>
    <t>Weymouth Town Council</t>
  </si>
  <si>
    <t>https://www.cedamia.org/wp-content/uploads/2019/08/Weymouth-Minutes.docx</t>
  </si>
  <si>
    <t>&lt;91,500&gt;</t>
  </si>
  <si>
    <t>Whitchurch Town Council</t>
  </si>
  <si>
    <t>http://whitchurch-hampshire-tc.gov.uk/minutes-whitchurch-hampshire-town-council/2019/06/draft-full-council-minutes-3-june-2019/</t>
  </si>
  <si>
    <t>Wigan Metropolitan Borough Council</t>
  </si>
  <si>
    <t>https://democracy.wigan.gov.uk/documents/g4333/Printed%20minutes%2017th-Jul-2019%2018.00%20Council.pdf?T=1&amp;a=1</t>
  </si>
  <si>
    <t>&lt;54,000&gt;</t>
  </si>
  <si>
    <t>Wiltshire Council</t>
  </si>
  <si>
    <t>https://climateemergency.uk/blog/wiltshire-council/</t>
  </si>
  <si>
    <t>Winchester City Council</t>
  </si>
  <si>
    <t>https://democracy.winchester.gov.uk/documents/g2058/Decisions%2005th-Jun-2019%2009.30%20Cabinet.pdf?T=2</t>
  </si>
  <si>
    <t>&lt;92,300&gt;</t>
  </si>
  <si>
    <t>Windsor and Maidenhead Borough Council</t>
  </si>
  <si>
    <t>https://climateemergency.uk/blog/royal-borough-of-windsor-maidenhead/</t>
  </si>
  <si>
    <t>Wirksworth Town Council</t>
  </si>
  <si>
    <t>http://www.wirksworthtowncouncil.gov.uk/minutes/files/TC-18-02-2019.pdf</t>
  </si>
  <si>
    <t>&lt;106,100&gt;</t>
  </si>
  <si>
    <t>Wirral Council</t>
  </si>
  <si>
    <t>https://www.climateemergency.uk/blog/wirral-2/</t>
  </si>
  <si>
    <t>CH</t>
  </si>
  <si>
    <t>Witney Town Council</t>
  </si>
  <si>
    <t>&lt;282,800&gt;</t>
  </si>
  <si>
    <t xml:space="preserve"> </t>
  </si>
  <si>
    <t>http://www.witney-tc.gov.uk/climate-emergency/</t>
  </si>
  <si>
    <t>Woking Borough Council</t>
  </si>
  <si>
    <t>https://moderngov.woking.gov.uk/documents/b2462/Item%2016%20-%20Notices%20of%20Motion%2025th-Jul-2019%2019.00%20Council.pdf?T=9</t>
  </si>
  <si>
    <t>&lt;55,657&gt;</t>
  </si>
  <si>
    <t>Wokingham Borough Council</t>
  </si>
  <si>
    <t>https://wokingham.moderngov.co.uk/documents/g3269/Public%20reports%20pack%2018th-Jul-2019%2019.30%20Council.pdf?T=10</t>
  </si>
  <si>
    <t>&lt;146,700&gt;</t>
  </si>
  <si>
    <t>Wolverhampton City Council</t>
  </si>
  <si>
    <t>https://wolverhampton.moderngov.co.uk/documents/s115271/Motions%20on%20Notice%20170719.pdf</t>
  </si>
  <si>
    <t>Woodbridge Town Council</t>
  </si>
  <si>
    <t>https://www.woodbridge-suffolk.gov.uk/assets/Town-Council/Agendas--Minutes/Minutes/Town-Council/2019-2020/09.07.19/Agenda-and-Supporting-Documents/Agenda-Item-21-Proposal-to-declare-a-Climate-Emergency-in-Woodbridge.pdf</t>
  </si>
  <si>
    <t>Woodley Town Council</t>
  </si>
  <si>
    <t>http://www.woodley.gov.uk/woodley-town-councils-commitment-to-climate-change</t>
  </si>
  <si>
    <t>Worcester City Council</t>
  </si>
  <si>
    <t>https://www.climateemergency.uk/blog/worcester/</t>
  </si>
  <si>
    <t>Wrexham County Borough Council</t>
  </si>
  <si>
    <t>https://www.leaderlive.co.uk/news/17930315.wrexham-council-declares-climate-emergency-commits-becoming-carbon-neutral-2030/</t>
  </si>
  <si>
    <t>Wyre Council</t>
  </si>
  <si>
    <t>https://wyre.moderngov.co.uk/mgAi.aspx?ID=3743</t>
  </si>
  <si>
    <t>Wyre Forest District Council</t>
  </si>
  <si>
    <t>https://climateemergency.uk/blog/wyre-forest/</t>
  </si>
  <si>
    <t>Yatton Parish Council</t>
  </si>
  <si>
    <t>&lt;150,100&gt;</t>
  </si>
  <si>
    <t>https://www.thewestonmercury.co.uk/news/climate-emergency-declared-in-yatton-1-6263800</t>
  </si>
  <si>
    <t>City of York Council</t>
  </si>
  <si>
    <t>https://www.yorkmix.com/life/york-declares-climate-emergency-after-impassioned-pleas-by-young-activists/</t>
  </si>
  <si>
    <t>No .of UK governments &amp; population total</t>
  </si>
  <si>
    <t>CANADA</t>
  </si>
  <si>
    <t>Amherstburg Town Council</t>
  </si>
  <si>
    <t>ON</t>
  </si>
  <si>
    <t>https://www.wellingtonadvertiser.com/bulmer-climate-change-something-to-consider-as-part-of-official-plan-update/</t>
  </si>
  <si>
    <t>Annapolis County Council</t>
  </si>
  <si>
    <t>NS</t>
  </si>
  <si>
    <t>https://www.annapoliscountyspectator.ca/news/local/emergency-declared-annapolis-county-to-engage-citizens-as-impacts-of-deteriorating-climate-unfold-355980/</t>
  </si>
  <si>
    <t>Barrie City Council</t>
  </si>
  <si>
    <t>https://barrie360.com/climate-emergency-declaration-has-city-of-barrie-looking-to-cut-emissions/</t>
  </si>
  <si>
    <t>Bathurst City Council</t>
  </si>
  <si>
    <t>NB</t>
  </si>
  <si>
    <t>https://www.bathurst.ca/en/secure_document/262/meeting/minutes</t>
  </si>
  <si>
    <t>Berwick Town Council</t>
  </si>
  <si>
    <t>https://www.annapoliscountyspectator.ca/news/local/town-of-berwick-taking-steps-to-combat-climate-crisis-367541/</t>
  </si>
  <si>
    <t>[Pennard Community Council pop already counted]</t>
  </si>
  <si>
    <t>Swansea Council corrected</t>
  </si>
  <si>
    <t>Bowen Island Municipal Council</t>
  </si>
  <si>
    <t>BC</t>
  </si>
  <si>
    <t>https://www.bowenislandundercurrent.com/news/review-of-the-fire-department-bim-declares-climate-change-emergency-and-other-muni-morsels-1.23993914</t>
  </si>
  <si>
    <t>Brampton City Council</t>
  </si>
  <si>
    <t>http://www.brampton.ca/EN/City-Hall/CouncilOffice/Documents/Rowena%20Santos-climate%20change%20release.pdf</t>
  </si>
  <si>
    <t>Brant County Council</t>
  </si>
  <si>
    <t>https://www.brantfordexpositor.ca/news/local-news/student-helps-brant-county-declare-climate-emergency</t>
  </si>
  <si>
    <t>Brantford City Council</t>
  </si>
  <si>
    <t>[Birmingham City Council pop already counted]</t>
  </si>
  <si>
    <t>https://www.brantfordexpositor.ca/news/local-news/brantford-councillors-declare-climate-emergency</t>
  </si>
  <si>
    <t>Burlington City Council</t>
  </si>
  <si>
    <t>https://mariannemeedward.ca/committee-council-meetings/city-of-burlington-declares-climate-emergency/</t>
  </si>
  <si>
    <t>[Coventry City Council pop already counted]</t>
  </si>
  <si>
    <t>Burnaby City Council</t>
  </si>
  <si>
    <t>West Midlands Combined Authority corrected</t>
  </si>
  <si>
    <t>https://www.burnaby.ca/About-Burnaby/News-and-Media/Newsroom/City-of-Burnaby-commits-to-bold-emissions-reduction-targets_s2_p7098.html</t>
  </si>
  <si>
    <t>Caledon Town Council</t>
  </si>
  <si>
    <t>https://www.caledon.ca/en/news/index.aspx?FeedId=0127b33c-5724-41f6-a710-50fe8f39b605&amp;newsId=23ad861d-cf7b-4fe7-b2f6-dc3253e99477</t>
  </si>
  <si>
    <t>&lt;95,200&gt;</t>
  </si>
  <si>
    <t>Canadian House of Commons</t>
  </si>
  <si>
    <t>https://www.ctvnews.ca/politics/canada-s-house-of-commons-has-declared-a-national-climate-emergency-1.4470804</t>
  </si>
  <si>
    <t>Canmore Town Council</t>
  </si>
  <si>
    <t>AL</t>
  </si>
  <si>
    <t>https://www.stalberttoday.ca/beyond-local/town-of-canmore-declares-state-of-climate-emergency-1726956</t>
  </si>
  <si>
    <t>Cape Breton Regional Municipality</t>
  </si>
  <si>
    <t>http://laserfiche.cbrm.ns.ca/WebLink8/DocView.aspx?id=47766&amp;dbid=1</t>
  </si>
  <si>
    <t>Capital Regional District</t>
  </si>
  <si>
    <t>https://www.crd.bc.ca/docs/default-source/crd-document-library/committeedocuments/capitalregionaldistrictboard/20190213/2019-02-13agendapkgrb.pdf?sfvrsn=928dc6ca_4</t>
  </si>
  <si>
    <t>Central Elgin Municipal Council</t>
  </si>
  <si>
    <t>http://portstanleynews.com/details/headline.aspx?menu=mobile_news_news_a-climate-emergency</t>
  </si>
  <si>
    <t>&lt;89,022&gt;</t>
  </si>
  <si>
    <t>Cobourg Town Council</t>
  </si>
  <si>
    <t>https://www.todaysnorthumberland.ca/2019/11/26/cobourg-declares-climate-emergency/</t>
  </si>
  <si>
    <r>
      <t xml:space="preserve">Regional District of </t>
    </r>
    <r>
      <rPr>
        <b/>
      </rPr>
      <t>Central Kootenay</t>
    </r>
  </si>
  <si>
    <t>https://www.cedamia.org/wp-content/uploads/2019/05/Kootenay2019-04-11-BRD_Minutes.docx</t>
  </si>
  <si>
    <t>&lt;2,945&gt;</t>
  </si>
  <si>
    <t>Central Saanich Municipal Council</t>
  </si>
  <si>
    <t>https://centralsaanich.civicweb.net/Portal/MeetingInformation.aspx?Org=Cal&amp;Id=986</t>
  </si>
  <si>
    <t>Chatham-Kent Municipal Council</t>
  </si>
  <si>
    <t>https://www.chatham-kent.ca/Council/Meetings/2019/Documents/July/July-15-17b.pdf</t>
  </si>
  <si>
    <t>&lt;14,516&gt;</t>
  </si>
  <si>
    <t>Clarington Council</t>
  </si>
  <si>
    <t>https://www.clarington.net/en/news/clarington-declares-a-climate-emergency-as-it-works-to-reduce-its-greenhouse-gas-emissions.asp</t>
  </si>
  <si>
    <t>Colwood City Council</t>
  </si>
  <si>
    <t>https://colwood.civicweb.net/document/141718</t>
  </si>
  <si>
    <t>Cowichan Valley Regional District Council</t>
  </si>
  <si>
    <t>https://www.cowichanvalleycitizen.com/news/cowichan-valley-regional-district-acknowledges-climate-emergency/</t>
  </si>
  <si>
    <t>Duncan City Council</t>
  </si>
  <si>
    <t>https://duncan.civicweb.net/document/120294/2019-07-15%20Declaration%20of%20Climate%20Emergency%20RFD.pdf?handle=53819B35FCFC42FB943E7B806707C20B</t>
  </si>
  <si>
    <t>Durham Regional Council</t>
  </si>
  <si>
    <t>&lt;30,795&gt;</t>
  </si>
  <si>
    <t>https://www.durhamregion.com/news-story/9836561-durham-declares-climate-emergency/</t>
  </si>
  <si>
    <t>Edmonton City Council</t>
  </si>
  <si>
    <t>AB</t>
  </si>
  <si>
    <t>http://transformingedmonton.ca/edmonton-city-council-declares-climate-emergency/</t>
  </si>
  <si>
    <t>&lt;333,869&gt;</t>
  </si>
  <si>
    <r>
      <t xml:space="preserve">City of </t>
    </r>
    <r>
      <rPr>
        <b/>
      </rPr>
      <t>Edmundston</t>
    </r>
  </si>
  <si>
    <t>https://www.cbc.ca/news/canada/new-brunswick/edmundston-council-climate-declaration-1.5026283</t>
  </si>
  <si>
    <t>Esquimalt Town Council</t>
  </si>
  <si>
    <t>https://esquimalt.ca.legistar.com/Calendar.aspx</t>
  </si>
  <si>
    <t>Goderich Town Council</t>
  </si>
  <si>
    <t>https://www.bayshorebroadcasting.ca/news_item.php?NewsID=114573</t>
  </si>
  <si>
    <t>Greater Sudbury City Council</t>
  </si>
  <si>
    <t>https://agendasonline.greatersudbury.ca/index.cfm?pg=agenda&amp;action=navigator&amp;lang=en&amp;id=1323#agendaitem16976</t>
  </si>
  <si>
    <t>Halifax Regional Council</t>
  </si>
  <si>
    <t>https://www.halifax.ca/sites/default/files/documents/city-hall/regional-council/190129rc1471.pdf</t>
  </si>
  <si>
    <t>&lt;120,750&gt;</t>
  </si>
  <si>
    <t>Halton Regional Council</t>
  </si>
  <si>
    <t>https://edmweb.halton.ca/OnBaseAgendaOnline/Meetings/ViewMeeting?id=2590&amp;doctype=2</t>
  </si>
  <si>
    <t>Halton Hills Town Council</t>
  </si>
  <si>
    <t>https://pub-haltonhills.escribemeetings.com/filestream.ashx?DocumentId=6394</t>
  </si>
  <si>
    <t>&lt;196,904&gt;</t>
  </si>
  <si>
    <t>Hamilton City Council</t>
  </si>
  <si>
    <t>https://globalnews.ca/news/5106324/city-sketch-council-finalizes-climate-emergency-declaration/</t>
  </si>
  <si>
    <r>
      <t xml:space="preserve">District of </t>
    </r>
    <r>
      <rPr>
        <b/>
      </rPr>
      <t xml:space="preserve">Highlands </t>
    </r>
    <r>
      <t>Council</t>
    </r>
  </si>
  <si>
    <t>https://www.highlands.ca/AgendaCenter/ViewFile/Agenda/_03182019-470?html=true</t>
  </si>
  <si>
    <t>Islands Trust Council</t>
  </si>
  <si>
    <t>http://www.soundernews.com/news/islands-trust-council-declares-climate-change-emergency.html</t>
  </si>
  <si>
    <t>Kenora City Council</t>
  </si>
  <si>
    <t>http://listview.kenora.ca/Files/Meeting%20Documents/2019/Council%20(including%20special)/September%2017%20Council%20Minutes.pdf#navpanes=0&amp;view=FitH</t>
  </si>
  <si>
    <r>
      <t xml:space="preserve">Township of </t>
    </r>
    <r>
      <rPr>
        <b/>
      </rPr>
      <t xml:space="preserve">King </t>
    </r>
    <r>
      <t>Council</t>
    </r>
  </si>
  <si>
    <t>https://king.civicweb.net/filepro/documents/67679?preview=72041</t>
  </si>
  <si>
    <t>Kitchener City Council</t>
  </si>
  <si>
    <t>https://lf.kitchener.ca/WebLinkExt/DocView.aspx?dbid=0&amp;id=1764410&amp;page=1&amp;_ga=2.51431469.508024965.1561531408-267987134.1561531408&amp;cr=1</t>
  </si>
  <si>
    <t>[Mole Valley District Council  pop already counted]</t>
  </si>
  <si>
    <r>
      <t xml:space="preserve">City of </t>
    </r>
    <r>
      <rPr>
        <b/>
      </rPr>
      <t>Kingston</t>
    </r>
  </si>
  <si>
    <t>https://www.cityofkingston.ca/documents/10180/32824678/City-Council_Meeting-10-2019_Agenda_March-5-2019.pdf/146d1496-69d0-41d8-b1a9-fa0850bea387</t>
  </si>
  <si>
    <t>Surrey County corrected</t>
  </si>
  <si>
    <r>
      <t xml:space="preserve">Township of </t>
    </r>
    <r>
      <rPr>
        <b/>
      </rPr>
      <t>Langley</t>
    </r>
  </si>
  <si>
    <t>https://www.cedamia.org/wp-content/uploads/2019/12/Langley-B.1-07_22-Regular-Evening-Minutes.pdf</t>
  </si>
  <si>
    <t>London City Council</t>
  </si>
  <si>
    <t>https://globalnews.ca/news/5196624/london-climate-emergency/</t>
  </si>
  <si>
    <t>Lunenburg District Municipal Council</t>
  </si>
  <si>
    <t>https://www.modl.ca/municipal-services/administration/newsroom/1709-news-release-the-municipality-of-the-district-of-lunenburg-declares-climate-emergency-joins-national-climate-protection-program</t>
  </si>
  <si>
    <t>Mahone Bay Town Council</t>
  </si>
  <si>
    <t>https://www.townofmahonebay.ca/council-documents-2019/council-agenda-packages-2019/1203-2019-02-12-meeting-package-council/file.html</t>
  </si>
  <si>
    <t>Meaford Municipal Council</t>
  </si>
  <si>
    <t>https://themeafordindependent.ca/news/meaford-council-news/799628-council-declares-climate-emergency</t>
  </si>
  <si>
    <t>Milton Town Council</t>
  </si>
  <si>
    <t>https://www.milton.ca/MeetingDocuments/Council/minutes2019/CL_July_22_2019.pdf</t>
  </si>
  <si>
    <t>Mississauga City Council</t>
  </si>
  <si>
    <t>https://www.mississauga.com/news-story/9444387-mississauga-declares-climate-emergency-after-push-from-local-students/</t>
  </si>
  <si>
    <t>Moncton City Council</t>
  </si>
  <si>
    <t>http://www5.moncton.ca/docs/councilmeetings/2019/decisions/2019-03-18_RC_Decisions_D%C3%A9cisions.pdf</t>
  </si>
  <si>
    <t>Nanaimo City Council</t>
  </si>
  <si>
    <t>https://www.nanaimobulletin.com/news/nanaimo-city-council-declares-climate-emergency/</t>
  </si>
  <si>
    <t>New Westminster Council</t>
  </si>
  <si>
    <t>http://newwestcity.ca.granicus.com/DocumentViewer.php?file=newwestcity_93a378fe4f50eba6d84730b52ee79e65.pdf&amp;view=1</t>
  </si>
  <si>
    <t>Newmarket Town Council</t>
  </si>
  <si>
    <t>https://www.newmarkettoday.ca/local-news/newmarket-council-declares-climate-emergency-2019393</t>
  </si>
  <si>
    <t>Niagara-on-the-Lake Council</t>
  </si>
  <si>
    <t>https://notl.civicweb.net/document/16184</t>
  </si>
  <si>
    <t>North Cowichan Municipal Council</t>
  </si>
  <si>
    <t>https://www.northcowichan.ca/Documents/Cache13/Minutes/2019/Council%20-%20Regular_Jul17_2019.pdf</t>
  </si>
  <si>
    <r>
      <t xml:space="preserve">District of </t>
    </r>
    <r>
      <rPr>
        <b/>
      </rPr>
      <t>North Vancouve</t>
    </r>
    <r>
      <t>r Council</t>
    </r>
  </si>
  <si>
    <t>https://app.dnv.org/councilsearchnew/#results</t>
  </si>
  <si>
    <t>Oak Bay Municipal Council</t>
  </si>
  <si>
    <t>&lt;206,186&gt;</t>
  </si>
  <si>
    <t>https://www.oakbay.ca/sites/default/files/municipal-hall/minutes/Council%20Meeting%20-%2008%20Apr%202019%20-%20Minutes.pdf</t>
  </si>
  <si>
    <t>Oakville Town Council</t>
  </si>
  <si>
    <t>https://www.inhalton.com/oakville-declares-a-climate-emergency</t>
  </si>
  <si>
    <t>Ottawa City Council</t>
  </si>
  <si>
    <t>https://ottawacitizen.com/news/local-news/ottawa-declares-a-climate-emergency</t>
  </si>
  <si>
    <t>Peel Regional Council</t>
  </si>
  <si>
    <t>http://www.peelregion.ca/news/archiveitem.asp?year=2019&amp;month=9&amp;day=25&amp;file=2019925.xml</t>
  </si>
  <si>
    <t>https://www.thepeterboroughexaminer.com/news-story/9611898-peterborough-declares-climate-emergency/</t>
  </si>
  <si>
    <t>Pickering City Council</t>
  </si>
  <si>
    <t>https://www.cedamia.org/wp-content/uploads/2020/02/Pickering-Climate-Change-Resolution-Excerpt.pdf</t>
  </si>
  <si>
    <t>Port Moody City Council</t>
  </si>
  <si>
    <t>https://calendar.portmoody.ca/meetings/Detail/2019-06-11-1900-Regular-Council-Meeting/de0aedd4-93b0-4856-9b27-aa640106a1e2</t>
  </si>
  <si>
    <t>&lt;129,285&gt;</t>
  </si>
  <si>
    <t>Powell River City Council</t>
  </si>
  <si>
    <t>https://www.prpeak.com/opinion/carbonwise-understanding-climate-change-1.23652559</t>
  </si>
  <si>
    <t>Prince Edward County Council</t>
  </si>
  <si>
    <t>https://inquinte.ca/story/climate-emergency-back-on-in-prince-edward-county</t>
  </si>
  <si>
    <t>qathet Regional District Board</t>
  </si>
  <si>
    <t>https://qathetrd.civicweb.net/filepro/documents/89096?preview=94601</t>
  </si>
  <si>
    <r>
      <t xml:space="preserve">400 </t>
    </r>
    <r>
      <rPr>
        <b/>
      </rPr>
      <t xml:space="preserve">Québec </t>
    </r>
    <r>
      <t>Councils (full list in link ==&gt;)</t>
    </r>
  </si>
  <si>
    <t>QC</t>
  </si>
  <si>
    <t>Since Aug 2018</t>
  </si>
  <si>
    <t xml:space="preserve">Normand Beaudet </t>
  </si>
  <si>
    <t>https://a2c639c1-57b2-4215-ba22-5be49c1b1847.filesusr.com/ugd/bf4f35_16714c55b15c4c60be3d593e20902a30.pdf</t>
  </si>
  <si>
    <t>Quebec Parliament (National Assembly)</t>
  </si>
  <si>
    <t>http://www.assnat.qc.ca/en/travaux-parlementaires/assemblee-nationale/42-1/journal-debats/20190925/252653.html#_Toc20407153</t>
  </si>
  <si>
    <r>
      <t xml:space="preserve">City of </t>
    </r>
    <r>
      <rPr>
        <b/>
      </rPr>
      <t>Richmond</t>
    </r>
  </si>
  <si>
    <t>https://www.richmond.ca/cityhall/council/agendas/gp/2019/020419_minutes.htm</t>
  </si>
  <si>
    <t>&lt;141,819&gt;</t>
  </si>
  <si>
    <t>Saanich District Council</t>
  </si>
  <si>
    <t>http://saanich.ca.granicus.com/DocumentViewer.php?file=saanich_83606e547ca8d3c45d662d17f82b718f.pdf&amp;view=1</t>
  </si>
  <si>
    <t>St. Catharines City Council</t>
  </si>
  <si>
    <t>https://stcatharines.civicweb.net/filepro/documents/63173?preview=66596</t>
  </si>
  <si>
    <t>Sarnia City Council</t>
  </si>
  <si>
    <t>https://www.theobserver.ca/news/local-news/sarnia-declares-climate-emergency</t>
  </si>
  <si>
    <t>Shippagan City Council</t>
  </si>
  <si>
    <t>https://www.acadienouvelle.com/actualites/2020/03/03/declaration-citoyenne-universelle-durgence-climatique-shippagan-sajoute-a-la-liste/</t>
  </si>
  <si>
    <t>Sidney Town Council</t>
  </si>
  <si>
    <t>http://www.sidney.ca/Assets/Administration/Council/2019/March+25+2019+Council+Minutes.pdf</t>
  </si>
  <si>
    <t>Smithers Town Council</t>
  </si>
  <si>
    <t>https://www.bclocalnews.com/news/smithers-council-declares-climate-emergency/</t>
  </si>
  <si>
    <t>Sooke District Council</t>
  </si>
  <si>
    <t>https://sooke.pocketnews.ca/sooke-declares-climate-emergency/</t>
  </si>
  <si>
    <t>&lt;385,346&gt;</t>
  </si>
  <si>
    <t>Squamish Council</t>
  </si>
  <si>
    <t>https://squamish.civicweb.net/filepro/documents/search?keywords=climate%20emergency&amp;preview=172156</t>
  </si>
  <si>
    <t>St. John's City Council</t>
  </si>
  <si>
    <t>NL</t>
  </si>
  <si>
    <t>https://www.thechronicleherald.ca/news/canada/st-johns-city-council-declares-climate-emergency-372032/</t>
  </si>
  <si>
    <t>St. Thomas City Council</t>
  </si>
  <si>
    <t>https://www.edmontonexaminer.com/news/local-news/st-thomas-councillors-declare-climate-emergency/wcm/45b23cc7-af5a-4c05-9715-d91f82da8c0d</t>
  </si>
  <si>
    <t>Stratford City Council</t>
  </si>
  <si>
    <t>https://www.stratfordbeaconherald.com/news/local-news/stratford-council-declares-climate-emergency</t>
  </si>
  <si>
    <t>Surrey City Council</t>
  </si>
  <si>
    <t>https://www.surrey.ca/bylawsandcouncillibrary/MIN_RCPH_2019-11-04.pdf</t>
  </si>
  <si>
    <t>Tecumseh Town Council</t>
  </si>
  <si>
    <t>https://blackburnnews.com/windsor/windsor-news/2019/12/12/tecumseh-latest-declare-climate-emergency/</t>
  </si>
  <si>
    <t>Thunder Bay City Council</t>
  </si>
  <si>
    <t>https://www.tbnewswatch.com/local-news/thunder-bay-declares-climate-emergency-2019052</t>
  </si>
  <si>
    <t>&lt;323,235&gt;</t>
  </si>
  <si>
    <t>Tracadie Regional Municipal Council</t>
  </si>
  <si>
    <t>http://www.tracadie-sheila.ca/images/ORDINAIRE-2019-05-27.pdf</t>
  </si>
  <si>
    <t>Treaty #3 Grand Council</t>
  </si>
  <si>
    <t>http://gct3.ca/grand-council-treaty-3-leaders-declare-state-of-climate-emergency/</t>
  </si>
  <si>
    <t>Toronto City Council</t>
  </si>
  <si>
    <t>http://app.toronto.ca/tmmis/viewAgendaItemHistory.do?item=2019.MM10.3</t>
  </si>
  <si>
    <t>Vancouver City Council</t>
  </si>
  <si>
    <t>Councillor Christine Boyle, OneCity Vancouver</t>
  </si>
  <si>
    <t>https://council.vancouver.ca/20190116/documents/cfsc3.pdf</t>
  </si>
  <si>
    <t>Vaughan City Council</t>
  </si>
  <si>
    <t>https://www.vaughan.ca/council/minutes_agendas/Communications/0604-19%20CW%20Communications.pdf</t>
  </si>
  <si>
    <t>Victoria City Council</t>
  </si>
  <si>
    <t>https://pub-victoria.escribemeetings.com/FileStream.ashx?DocumentId=35679</t>
  </si>
  <si>
    <t>View Royal Town Council</t>
  </si>
  <si>
    <t>https://viewroyalbc.civicweb.net/filepro/documents/?preview=27216</t>
  </si>
  <si>
    <t>Vuntut Gwitchin First Nation (Old Crow)</t>
  </si>
  <si>
    <t>YU</t>
  </si>
  <si>
    <t>https://www.cbc.ca/news/canada/north/old-crow-climate-change-emergency-1.5144010</t>
  </si>
  <si>
    <t>Waterloo Regional Council</t>
  </si>
  <si>
    <t>https://www.kitchenertoday.com/local-news/regional-council-declares-climate-emergency-1741509</t>
  </si>
  <si>
    <t>Wellesley Town Council</t>
  </si>
  <si>
    <t>https://observerxtra.com/2019/10/10/wellesley-council-declares-a-climate-emergency/</t>
  </si>
  <si>
    <t>West Nipissing Council</t>
  </si>
  <si>
    <t>http://www.westnipissing.ca/images/docs/MayorsCouncilandCommittees/councilmeetings/2019/Apr-23-2019%20MEDIA%20-%20Agenda%20%20Supporting%20Documentation%20compressed.pdf</t>
  </si>
  <si>
    <t>[North Hertfordshire District pop already counted]</t>
  </si>
  <si>
    <r>
      <t xml:space="preserve">District  of </t>
    </r>
    <r>
      <rPr>
        <b/>
      </rPr>
      <t xml:space="preserve">West Vancouver </t>
    </r>
    <r>
      <t>Council</t>
    </r>
  </si>
  <si>
    <t>https://westvancouver.ca/sites/default/files/dwv/council-agendas/2019/jul/08/19jul08-Agenda2.pdf</t>
  </si>
  <si>
    <t>Whitby Town Council</t>
  </si>
  <si>
    <t>https://whitby.civicweb.net/document/127603?printPdf=true</t>
  </si>
  <si>
    <t>[St Albans City and District pop already counted]</t>
  </si>
  <si>
    <t>White Rock City Council</t>
  </si>
  <si>
    <t>https://www.whiterockcity.ca/AgendaCenter/ViewFile/Agenda/_01132020-839</t>
  </si>
  <si>
    <t>[Stevenage Borough pop already counted]</t>
  </si>
  <si>
    <t>Whitehorse City Council</t>
  </si>
  <si>
    <t>https://www.whitehorsestar.com/News/council-formally-declares-a-climate-emergency</t>
  </si>
  <si>
    <t>[Three Rivers District pop already counted]</t>
  </si>
  <si>
    <t>Wilmot Town Council</t>
  </si>
  <si>
    <t>https://www.therecord.com/news-story/9615960-wilmot-township-declares-climate-emergency/</t>
  </si>
  <si>
    <t>[Watford Borough pop already counted]</t>
  </si>
  <si>
    <t>Windsor City Council</t>
  </si>
  <si>
    <t>https://www.cbc.ca/news/canada/windsor/windsor-council-unanimously-declares-climate-emergency-1.5364312</t>
  </si>
  <si>
    <t>Wolfville Town Council</t>
  </si>
  <si>
    <t>[Welwyn Hatfield Borough pop already counted]</t>
  </si>
  <si>
    <t>https://www.kingscountynews.ca/news/local/wolfville-council-declares-climate-emergency-316937/</t>
  </si>
  <si>
    <t>Woolwich Town Council</t>
  </si>
  <si>
    <t>Hertfordshire County corrected</t>
  </si>
  <si>
    <t>https://observerxtra.com/2019/09/26/councillors-declare-climate-emergency-in-woolwich/</t>
  </si>
  <si>
    <t>Yukon Legislative Assembly</t>
  </si>
  <si>
    <t>https://yukonassembly.ca/sites/default/files/blues/34-3-005-blues.pdf</t>
  </si>
  <si>
    <t>No .of Canadian governments &amp; population total</t>
  </si>
  <si>
    <t>CHILE</t>
  </si>
  <si>
    <t>Hualpén City Council</t>
  </si>
  <si>
    <t>BI</t>
  </si>
  <si>
    <t>http://www.hualpenciudad.cl/declaran-estado-de-emergencia-climatica-y-ecologica-en-hualpen/</t>
  </si>
  <si>
    <t>No .of Chile governments &amp; population total</t>
  </si>
  <si>
    <t>CZECHIA</t>
  </si>
  <si>
    <t>Prague 6th District Council</t>
  </si>
  <si>
    <t>A</t>
  </si>
  <si>
    <t>https://ekolist.cz/cz/zpravodajstvi/zpravy/radnice-prahy-6-vyhlasila-stav-klimatickeho-ohrozeni</t>
  </si>
  <si>
    <t>Prague 7th District Council</t>
  </si>
  <si>
    <t>https://refresher.cz/65814-Praha-7-vyhlasila-stav-klimaticke-nouze</t>
  </si>
  <si>
    <t>No .of Czech governments &amp; population total</t>
  </si>
  <si>
    <t>EUROPEAN UNION .,.</t>
  </si>
  <si>
    <t>https://www.cedamia.org/wp-content/uploads/2019/11/EU-CED-TA-9-2019-0078_EN-1.docx</t>
  </si>
  <si>
    <t>European Parliament</t>
  </si>
  <si>
    <t>Quebec 20</t>
  </si>
  <si>
    <t>FRANCE</t>
  </si>
  <si>
    <t>Aix-les-Bains Town Council</t>
  </si>
  <si>
    <t>ARA</t>
  </si>
  <si>
    <t>https://www.ledauphine.com/savoie/2019/09/24/environnement-politique-la-ville-d-aix-les-bains-vote-a-l-unanimite-l-etat-d-urgence-climatique-possee-par-les-associations-ecologiques</t>
  </si>
  <si>
    <t>Quebec 80 in Montreal</t>
  </si>
  <si>
    <t>Annecy Municipal Council</t>
  </si>
  <si>
    <t>https://www.lessorsavoyard.fr/1351/article/2019-11-06/annecy-la-lutte-contre-le-changement-climatique-pimente-les-debats-au-conseil</t>
  </si>
  <si>
    <t>Quebec 53?</t>
  </si>
  <si>
    <t>Balma City Council</t>
  </si>
  <si>
    <t>OCC</t>
  </si>
  <si>
    <t>https://www.urgenceclimatique.fr/wp-content/uploads/2019/07/Balma_CM20190704_Voeu_urgence_climat.pdf</t>
  </si>
  <si>
    <t>Clapiers Municipal Council</t>
  </si>
  <si>
    <t>https://www.ville-clapiers.fr/download/Conseil_municipal/Conseils_2019/cm031019.pdf</t>
  </si>
  <si>
    <t>Clermont-Ferrand City Council</t>
  </si>
  <si>
    <t>https://www.francebleu.fr/infos/politique/clermont-ferrand-le-conseil-municipal-declare-l-urgence-climatique-1569610390</t>
  </si>
  <si>
    <t>Grand Avignon Agglomeration</t>
  </si>
  <si>
    <t>PAC,OCC</t>
  </si>
  <si>
    <t>https://www.ledauphine.com/edition-vaucluse/2020/02/03/l-agglo-vote-la-declaration-d-urgence-climatique</t>
  </si>
  <si>
    <t>Grand Chambéry Agglomeration</t>
  </si>
  <si>
    <t>https://www.cedamia.org/wp-content/uploads/2019/10/urgence-climatique-Chambéry.pdf</t>
  </si>
  <si>
    <t>Lille City Council</t>
  </si>
  <si>
    <t>HDF</t>
  </si>
  <si>
    <t>https://www.lille.fr/Actualites/Le-Conseil-municipal-a-delibere</t>
  </si>
  <si>
    <t>Lyon 1st Arrondissement Council</t>
  </si>
  <si>
    <t>https://mairie1.lyon.fr/sites/mairie1/files/content/2019-06/d%C3%A9claration%20d%27urgence%20climatique.pdf</t>
  </si>
  <si>
    <t>Quebec 52?</t>
  </si>
  <si>
    <t>Montpellier City Council</t>
  </si>
  <si>
    <t>https://www.montpellier.fr/evenement/24062/3624-philippe-saurel-fait-adopter-un-voeu-au-conseil-municipal-visant-a-declarer-l-urgence-climatique.htm</t>
  </si>
  <si>
    <t>Montreuil City Council</t>
  </si>
  <si>
    <t>IDF</t>
  </si>
  <si>
    <t>https://www.cedamia.org/ced-regions-in-france/</t>
  </si>
  <si>
    <t>Mulhouse City Council</t>
  </si>
  <si>
    <t>GES</t>
  </si>
  <si>
    <t>https://www.mulhouse.fr/wp-content/uploads/2019/05/Ordre-du-jour-CM-09-05-19.pdf</t>
  </si>
  <si>
    <t>Nantes Métropole Council</t>
  </si>
  <si>
    <t>PDL</t>
  </si>
  <si>
    <t>https://twitter.com/44Attac/status/1180102912137207808</t>
  </si>
  <si>
    <t>New Aquitaine Regional Council</t>
  </si>
  <si>
    <t>NAQ</t>
  </si>
  <si>
    <t>https://france3-regions.francetvinfo.fr/nouvelle-aquitaine/gironde/bordeaux/nouvelle-aquitaine-decrete-urgence-climatique-1697022.html</t>
  </si>
  <si>
    <t>New Caledonia Congress</t>
  </si>
  <si>
    <t>NC</t>
  </si>
  <si>
    <t>http://outremers360.com/politique/nouvelle-caledonie-le-congres-declare-larchipel-en-etat-durgence-climatique-et-environnemental/</t>
  </si>
  <si>
    <t>Nice Côte d'Azur Metropolitan Council</t>
  </si>
  <si>
    <t>PAC</t>
  </si>
  <si>
    <t>Quebec 28</t>
  </si>
  <si>
    <t>https://www.nicematin.com/politique/la-metropole-nice-cote-dazur-declare-letat-durgence-climatique-414873</t>
  </si>
  <si>
    <r>
      <t xml:space="preserve">Council of </t>
    </r>
    <r>
      <rPr>
        <b/>
      </rPr>
      <t>Paris</t>
    </r>
  </si>
  <si>
    <t>http://www.lefigaro.fr/flash-eco/paris-se-declare-en-etat-d-urgence-climatique-1-20190709?fbclid=IwAR3CQOAaYNlTOP8Ly4VVAsWXuhpte-eW4Nh9vFx-OhS_imJQ_zFnRNLmzaY</t>
  </si>
  <si>
    <t>Perpignan Municipal Council</t>
  </si>
  <si>
    <t>https://www.lindependant.fr/2019/10/02/le-conseil-municipal-declare-letat-durgence-climatique,8453834.php</t>
  </si>
  <si>
    <t>Rennes City Council</t>
  </si>
  <si>
    <t>BRE</t>
  </si>
  <si>
    <t>https://www.facebook.com/watch/?v=1196867073819166</t>
  </si>
  <si>
    <t>Toulon Provence Méditerranée Metropolitan Council</t>
  </si>
  <si>
    <t>https://metropoletpm.fr/sites/new.tpm-agglo.fr/files/motion_tpm_-_2019.10.03_-_proclamation_de_letat_durgence_climatique.pdf</t>
  </si>
  <si>
    <t>Toulouse City Council</t>
  </si>
  <si>
    <t>https://deliberations.toulouse.fr/ordreJour/1.pdf</t>
  </si>
  <si>
    <t>Vailhauquès Municipal Council</t>
  </si>
  <si>
    <t>http://www.ville-vailhauques.fr/wp-content/uploads/CR-CM-24-Octobre-2019.pdf</t>
  </si>
  <si>
    <t>No .of French governments &amp; population total</t>
  </si>
  <si>
    <t>Significant currnently non-binding French declarations:</t>
  </si>
  <si>
    <t>&lt;10,858&gt;</t>
  </si>
  <si>
    <t>Passage of the French Senate Energy and Climate Bill</t>
  </si>
  <si>
    <t>https://www.senat.fr/petite-loi-ameli/2018-2019/700.html</t>
  </si>
  <si>
    <t>in Capital Regional District</t>
  </si>
  <si>
    <t>GERMANY</t>
  </si>
  <si>
    <t>Quebec 6</t>
  </si>
  <si>
    <t>Aachen City Council</t>
  </si>
  <si>
    <t>NW</t>
  </si>
  <si>
    <t>https://www1.wdr.de/nachrichten/rheinland/aachen-klima-notstand-100.html</t>
  </si>
  <si>
    <r>
      <t xml:space="preserve">City of </t>
    </r>
    <r>
      <rPr>
        <b/>
      </rPr>
      <t>Bad Segeberg</t>
    </r>
  </si>
  <si>
    <t>SH</t>
  </si>
  <si>
    <t>https://www.ln-online.de/Lokales/Segeberg/Bad-Segeberg-ruft-den-Klima-Notstand-aus</t>
  </si>
  <si>
    <t>Bergkamen Council</t>
  </si>
  <si>
    <t>https://bergkamen-infoblog.de/stadtrat-ruft-den-klimanotstand-fuer-bergkamen-aus-und-wird-gleich-praktisch/</t>
  </si>
  <si>
    <t>Bielefeld City Council</t>
  </si>
  <si>
    <t>https://www.radiobielefeld.de/nachrichten/lokalnachrichten/detailansicht/klimanotstand-in-bielefeld-ausgerufen.html</t>
  </si>
  <si>
    <t>Bochum City Council</t>
  </si>
  <si>
    <t>https://www.cedamia.org/wp-content/uploads/2019/06/Bochum-Resolution.pdf</t>
  </si>
  <si>
    <t>Quebec 4</t>
  </si>
  <si>
    <t>Bonn City Council</t>
  </si>
  <si>
    <t>https://www.rundschau-online.de/region/umwelt-duesseldorf-und-bonn-rufen-klimanotstand-aus-32807228</t>
  </si>
  <si>
    <t>&lt;85,792&gt;</t>
  </si>
  <si>
    <t>Bottrop City Council</t>
  </si>
  <si>
    <t>https://www1.wdr.de/nachrichten/ruhrgebiet/bottrop-ruft-klimanotstand-aus-100.html</t>
  </si>
  <si>
    <t>Brachttal Municipal Council</t>
  </si>
  <si>
    <t>HE</t>
  </si>
  <si>
    <t>https://www.ffh.de/nachrichten/hessen/osthessen/toController/Topic/toAction/show/toId/203445/toTopic/brachttal-beschliesst-klimanotstand.html</t>
  </si>
  <si>
    <t>Buhl City Council</t>
  </si>
  <si>
    <t>BW</t>
  </si>
  <si>
    <t>https://bnn.de/lokales/abb/buehl-ruft-klimanotstand-aus</t>
  </si>
  <si>
    <t>&lt;17,655&gt;</t>
  </si>
  <si>
    <t>Celle District Council</t>
  </si>
  <si>
    <t>LS</t>
  </si>
  <si>
    <t>https://www.cellesche-zeitung.de/Celler-Land/Aus-dem-Landkreis/Intensive-Debatte-Celler-Kreistag-ruft-Klimanotstand-aus</t>
  </si>
  <si>
    <t>Charlottenburg-Wilmersdorf Borough Council</t>
  </si>
  <si>
    <t>BE</t>
  </si>
  <si>
    <t>ttps://www.berlin.de/ba-charlottenburg-wilmersdorf/politik/bezirksverordnetenversammlung/online/vo020.asp?VOLFDNR=7225</t>
  </si>
  <si>
    <t>&lt;2,225&gt;</t>
  </si>
  <si>
    <t>Chemnitz City Council</t>
  </si>
  <si>
    <t>SY</t>
  </si>
  <si>
    <t>https://www.sachsen-fernsehen.de/klimanotstand-in-chemnitz-ausgerufen-651831/</t>
  </si>
  <si>
    <t>Cologne City Council</t>
  </si>
  <si>
    <t>https://www.express.de/koeln/klimanotstand-in-koeln-welche-massnahmen-jetzt-laufen---und-ein-grosses-ziel-fuer-2050-32719926</t>
  </si>
  <si>
    <t>Drensteinfurt Town Council</t>
  </si>
  <si>
    <t>https://www.klimabuendnis-hamm.de/drensteinfurt-jumelage-climatique-mehr-als-ein-klimanotstand/</t>
  </si>
  <si>
    <t>Düren District Council</t>
  </si>
  <si>
    <t>https://www.sdnet.kreis-dueren.de/sdnetrim/UGhVM0hpd2NXNFdFcExjZTEIVTTH7NGELv51ixLiZQ015G5MDVvgNgzncPJwZzs-/Beschlusstext_262-19_-oeffentlich-_Kreisausschuss_04.07.2019.pdf</t>
  </si>
  <si>
    <t>Quebec 2</t>
  </si>
  <si>
    <t>Düsseldorf City Council</t>
  </si>
  <si>
    <t>Eichwalde Municipal Council</t>
  </si>
  <si>
    <t>BB</t>
  </si>
  <si>
    <t>https://www.maz-online.de/Lokales/Dahme-Spreewald/Eichwalde/Eichwalde-ruft-Klimanotstand-aus</t>
  </si>
  <si>
    <t>&lt;119,229&gt;</t>
  </si>
  <si>
    <t>Emsdetten Council</t>
  </si>
  <si>
    <t>https://emsdetten.ratsinfomanagement.net/sdnetrim/UGhVM0hpd2NXNFdFcExjZeQEhZ9aZRXy6fT0Eyc269b0A344M2VwWEIjJIUeLT6H/Anlage_2_Resolution_zur_Ausrufung_des_Klimanotstandes.pdf</t>
  </si>
  <si>
    <t>Engelskirchen Council</t>
  </si>
  <si>
    <t>https://www.engelskirchen.de/allris/vo020?0&amp;VOLFDNR=4027&amp;refresh=false</t>
  </si>
  <si>
    <t>&lt;11,672&gt;</t>
  </si>
  <si>
    <t>Enger Town Council</t>
  </si>
  <si>
    <t>https://www.nw.de/lokal/kreis_herford/enger/22570106_Klimanotstand-wird-in-Enger-anerkannt.html</t>
  </si>
  <si>
    <t>Erlangen City Council</t>
  </si>
  <si>
    <t>BY</t>
  </si>
  <si>
    <t>https://www.nordbayern.de/region/erlangen/als-erste-stadt-bayerns-erlangen-ruft-den-klimanotstand-aus-1.8953005</t>
  </si>
  <si>
    <t>Fehmarn Council</t>
  </si>
  <si>
    <t>https://www.ln-online.de/Lokales/Ostholstein/Fehmarn-ruft-Klimanotstand-aus-Neustadt-lehnt-ab</t>
  </si>
  <si>
    <t>Gelsenkirchen City Council</t>
  </si>
  <si>
    <t>https://www.gelsenkirchen.de/de/_meta/aktuelles/artikel/39174-gelsenkirchen-erklaert-den-klimanotstand</t>
  </si>
  <si>
    <t>Gladbeck City Council</t>
  </si>
  <si>
    <t>https://www.youtube.com/watch?v=0UwqjWWpkJM</t>
  </si>
  <si>
    <t>Greifswald Council</t>
  </si>
  <si>
    <t>MV</t>
  </si>
  <si>
    <t>https://www.tierschutzpartei.de/klimanotstand-in-greifswald-ausgerufen/</t>
  </si>
  <si>
    <t>Haan Town Council</t>
  </si>
  <si>
    <t>&lt;18,094&gt;</t>
  </si>
  <si>
    <t>https://www2.haan.de/bi/to0050.php?__ktonr=14016</t>
  </si>
  <si>
    <t>Hagen City Council</t>
  </si>
  <si>
    <t>https://www.hagen.de/web/de/hagen_de/01/0101/010101/PM_299392.html</t>
  </si>
  <si>
    <t>Hamm City Council</t>
  </si>
  <si>
    <t>https://www.wa.de/hamm/stadt-hamm-kurhaus-klimanotstand-ausrufen-plaedoyer-mehr-klimaschutz-12780389.html</t>
  </si>
  <si>
    <t>&lt;13,001&gt;</t>
  </si>
  <si>
    <t>Hamminkeln Town Council</t>
  </si>
  <si>
    <t>https://rp-online.de/nrw/staedte/wesel/hamminkeln-das-ausrufen-des-klimanotstandes-hat-jede-menge-folgen_aid-43218883</t>
  </si>
  <si>
    <t>Hennef Town Council</t>
  </si>
  <si>
    <t>http://www.general-anzeiger-bonn.de/region/sieg-und-rhein/hennef/Hennef-erkl%C3%A4rt-Klimanotstand-%E2%80%93-Siegburg-nicht-article4140525.html</t>
  </si>
  <si>
    <t>Herdecke Town Council</t>
  </si>
  <si>
    <t>https://www.wp.de/staedte/herdecke-wetter/rat-der-stadt-herdecke-ruft-den-klimanotstand-aus-id226393999.html</t>
  </si>
  <si>
    <t>Herford City Council</t>
  </si>
  <si>
    <t>https://www.westfalen-blatt.de/OWL/Kreis-Herford/Herford/3783844-Rat-verabschiedet-gegen-Stimmen-der-CDU-und-der-Liste-2004-Resolution-Herford-ruft-den-Klimanotstand-aus</t>
  </si>
  <si>
    <t>Herne City Council</t>
  </si>
  <si>
    <t>https://www.waz.de/staedte/herne-wanne-eickel/der-rat-der-stadt-erklaert-fuer-herne-den-klimanotstand-id226220035.html</t>
  </si>
  <si>
    <t>Herzogenrath City Council</t>
  </si>
  <si>
    <t>https://kohlscheid.de/nachrichten/32523-herzogenrath-ruft-den-klimanotstand-aus-antrag-von-17-jaehriger-schuelerin-hat-erfolg</t>
  </si>
  <si>
    <t>Horstmar Council</t>
  </si>
  <si>
    <t>https://horstmar.ratsinfomanagement.net/sdnetrim/UGhVM0hpd2NXNFdFcExjZd_Xy0_1TjCALw7uskp5Z0qrUDnosBNVUCGv3iOfj89B/Beschlussvorlage_65-2019.pdf</t>
  </si>
  <si>
    <t>Hullhorst Municipal Council</t>
  </si>
  <si>
    <t>https://www.westfalen-blatt.de/OWL/Kreis-Minden-Luebbecke/Huellhorst/3880863-Rat-beschliesst-Klimanotstand-fuer-die-Gemeinde-Huellhorst-Klimanotstand-CDU-stimmt-aus-Protest-mit-Nein</t>
  </si>
  <si>
    <t>Jena Council</t>
  </si>
  <si>
    <t>TH</t>
  </si>
  <si>
    <t>https://www.n-tv.de/regionales/thueringen/Jena-ruft-als-erste-Thueringer-Stadt-den-Klimanotstand-aus-article21254069.html</t>
  </si>
  <si>
    <t>Kalbe Town Council</t>
  </si>
  <si>
    <t>https://www.mdr.de/sachsen-anhalt/kalbe-milde-klimanotstand-magdeburg-halle-wittenberg-wernigerode-halberstadt-stendal-100.html</t>
  </si>
  <si>
    <t>Karlsruhe City Council</t>
  </si>
  <si>
    <t>https://bnn.de/lokales/karlsruhe/karlsruhe-ruft-klimanotstand-aus</t>
  </si>
  <si>
    <t>Kiel City Council</t>
  </si>
  <si>
    <t>https://www.tagesschau.de/inland/klimanotstand-101.html</t>
  </si>
  <si>
    <t>Kleve City Council</t>
  </si>
  <si>
    <t>https://www1.wdr.de/nachrichten/stadtrat-kleve-beschliesst-klimanotstand100.html</t>
  </si>
  <si>
    <t>Quebec 42</t>
  </si>
  <si>
    <t>Koblenz City Council</t>
  </si>
  <si>
    <t>RP</t>
  </si>
  <si>
    <t>https://www.swr.de/swraktuell/rheinland-pfalz/koblenz/Koblenz-Stadtrat-entscheidet-ueber-den-Klimanotstand,koblenzer-stadtrat-entscheidung-klimanotstand-100.html</t>
  </si>
  <si>
    <t>Konstanz City Council</t>
  </si>
  <si>
    <t>https://www.zeit.de/politik/deutschland/2019-05/klimaschutz-klimanotstand-konstanz-beschluss</t>
  </si>
  <si>
    <t>Landau Council</t>
  </si>
  <si>
    <t>https://www.swr.de/swraktuell/rheinland-pfalz/Was-der-Beschluss-bedeutet-Einige-Staedte-in-Rheinland-Pfalz-koennten-Klimanotstand-ausrufen,klimanotstand-102.html</t>
  </si>
  <si>
    <t>Leichlingen Council</t>
  </si>
  <si>
    <t>https://www.alianzadelclima.org/fileadmin/Inhalte/2_Municipalities/Climate_Emergency/Leichlingen_Auszug_Vorlage_Klima.pdf</t>
  </si>
  <si>
    <t>Leipzig City Council</t>
  </si>
  <si>
    <t>https://www.en24.news/2019/10/leipzig-city-council-resolves-the-climate-emergency.html</t>
  </si>
  <si>
    <t>Lemwerder Municipal Council</t>
  </si>
  <si>
    <t>https://mobil.nwzonline.de/wesermarsch/politik/lemwerder-gemeinderat-klima-resolution-ist-beschlossene-sache_a_50,5,746959490.html</t>
  </si>
  <si>
    <t>Leverkusen Council</t>
  </si>
  <si>
    <t>https://rp-online.de/nrw/staedte/leverkusen/leverkusen-ruft-den-klimanotstand-aus_aid-39787993</t>
  </si>
  <si>
    <t>Quebec 1</t>
  </si>
  <si>
    <t>Lippe District Council</t>
  </si>
  <si>
    <t>https://www.kreis-lippe.de/offen-sympathisch-zukunftsorientiert/Aktuell/Kreistag-erkl%C3%A4rt-den-Klimanotstand-der-Klimaschutz-bleibt-wichtiges-Thema-f%C3%BCr-den-Kreis-Lippe.php?object=tx,2.1&amp;ModID=7&amp;FID=2001.6907.1&amp;NavID=2001.45&amp;La=1</t>
  </si>
  <si>
    <t>Löhne Town Council</t>
  </si>
  <si>
    <t>https://loehne.ratsinfomanagement.net/sdnetrim/UGhVM0hpd2NXNFdFcExjZQV4s_jQ_Ru4nNpYLDAiFaMK2e4apYT0a3vC8L9N2ogf/Beschlusstext_TOP_9.1_-oeffentlich-_Rat_18.09.2019.pdf</t>
  </si>
  <si>
    <t>Lörrach Council</t>
  </si>
  <si>
    <t>https://www.badische-zeitung.de/loerrach-ruft-als-erste-stadt-in-der-region-den-klimanotstand-aus</t>
  </si>
  <si>
    <t>Ludwigslust City Council</t>
  </si>
  <si>
    <t>https://www.ludwigslust.de/stadt-lulu/klimaschutz/</t>
  </si>
  <si>
    <t>Lübeck City Council</t>
  </si>
  <si>
    <t>https://www.abendblatt.de/region/schleswig-holstein/article222618493/Auch-Luebeck-ruft-den-Klimanotstand-aus.html</t>
  </si>
  <si>
    <t>Lüneburg District Council</t>
  </si>
  <si>
    <t>https://www.landeszeitung.de/blog/lokales/2665016-klimanotstand</t>
  </si>
  <si>
    <t>Mainz City Council</t>
  </si>
  <si>
    <t>https://www.swr.de/swraktuell/rheinland-pfalz/mainz/Mainzer-Stadtrat-tagt-Ruft-Mainz-den-Klimaanotstand-aus,stadtrat-mainz-klimanotstand-100.html</t>
  </si>
  <si>
    <t>Marburg City Council</t>
  </si>
  <si>
    <t>https://www.op-marburg.de/Marburg/Marburg-ruft-Klimanotstand-aus</t>
  </si>
  <si>
    <t>&lt;16,859&gt;</t>
  </si>
  <si>
    <t>Marl City Council</t>
  </si>
  <si>
    <t>https://www.marl.de/rathaus-service/aktuelles/news-detailansicht/news/marl-ruft-den-klimanotstand-aus/?tx_news_pi1%5Bcontroller%5D=News&amp;tx_news_pi1%5Baction%5D=detail&amp;cHash=0d12f937e8d908e303a5e68711145ff6</t>
  </si>
  <si>
    <t>Moers City Council</t>
  </si>
  <si>
    <t>https://www.nrz.de/staedte/moers-und-umland/der-rat-hat-entschieden-moers-ruft-den-klimanotstand-aus-id227265871.html</t>
  </si>
  <si>
    <t>Mölln Town Council</t>
  </si>
  <si>
    <t>http://www.moelln.sitzung-online.de/bi/to020.asp?TOLFDNR=13945</t>
  </si>
  <si>
    <t>Monheim City Council</t>
  </si>
  <si>
    <t>https://www1.wdr.de/nachrichten/rheinland/monheim-klimanotstand-100.html</t>
  </si>
  <si>
    <t>Munich City Council</t>
  </si>
  <si>
    <t>https://www.cleanenergywire.org/news/munich-joins-growing-ranks-german-cities-declaring-climate-emergency</t>
  </si>
  <si>
    <t>Münster City Council</t>
  </si>
  <si>
    <t>https://www.express.de/news/panorama/nach-schueler-demos-wie-l-a--und-london--erste-grossstadt-in-nrw-ruft-klima-notstand-aus-32585640</t>
  </si>
  <si>
    <t>Neukirchen-Vluyn City Council</t>
  </si>
  <si>
    <t>https://rp-online.de/nrw/staedte/neukirchen-vluyn/nun-ruft-auch-neukirchen-vluyn-den-klimanotstand-aus_aid-41968037</t>
  </si>
  <si>
    <t>Neumünster Council</t>
  </si>
  <si>
    <t>https://www.shz.de/lokales/holsteinischer-courier/neumuenster-ruft-den-klimanotstand-aus-id24349377.html</t>
  </si>
  <si>
    <t>Ostbevern Council</t>
  </si>
  <si>
    <t>https://www.cedamia.org/wp-content/uploads/2019/06/Ostbevern-Niederschrift_oeffentlicher_Teil_RAT_047_2019.pdf</t>
  </si>
  <si>
    <t>Pankow Borough Council</t>
  </si>
  <si>
    <t>https://www.spd-fraktion-pankow.de/dl/Klimanotstand_in_Pankow.pdf?fbclid=IwAR02aKZThVDd4lRg0DzArewuVsa31H9pkLIktP2XhNS5TDdqigd8X62VTio</t>
  </si>
  <si>
    <t>Pfaffenhofen Municipal Council</t>
  </si>
  <si>
    <t>https://pfaffenhofen.de/paf-und-du/nachrichten/pfaffenhofen-ruft-den-klimanotstand-aus-nachhaltigkeit-von-stadtratsentscheidungen-wird-kuenftig-geprueft/</t>
  </si>
  <si>
    <t>Poing Municipal Council</t>
  </si>
  <si>
    <t>https://www.merkur.de/lokales/ebersberg/poing-ort29300/poing-ruft-klimanotstand-aus-12871463.html</t>
  </si>
  <si>
    <t>Potsdam City Council</t>
  </si>
  <si>
    <t>https://www.potsdam.de/499-stadtverordnete-beschliessen-klimanotstand-fuer-potsdam</t>
  </si>
  <si>
    <t>Radolfzell Town Council</t>
  </si>
  <si>
    <t>https://www.bo.de/lokales/lahr/klimanotstand-in-lahr-drei-staedte-berichten-von-erfahrungen</t>
  </si>
  <si>
    <t>Rostock City Council</t>
  </si>
  <si>
    <t>https://www.ostsee-zeitung.de/Nachrichten/MV-aktuell/Klimanotstand-in-Rostock-und-Greifswald-Zeit-zum-Handeln</t>
  </si>
  <si>
    <t>Quebec 8</t>
  </si>
  <si>
    <t>Rüsselsheim City Council</t>
  </si>
  <si>
    <t>https://www.fnp.de/lokales/kreis-gross-gerau/ruesselsheim-hessen-klimanotstand-ausgerufen-12742652.html</t>
  </si>
  <si>
    <t>Saarbrücken City Council</t>
  </si>
  <si>
    <t>SL</t>
  </si>
  <si>
    <t>https://www.cedamia.org/wp-content/uploads/2019/06/Saarbr%C3%BCcken-GRUe_0647_19_Antrag_Gruene.pdf</t>
  </si>
  <si>
    <t>Schwerte City Council</t>
  </si>
  <si>
    <t>https://www.halternerzeitung.de/schwerte/schwerter-stadtrat-beschliesst-den-klimanotstand-was-das-bedeutet-plus-1426785.html</t>
  </si>
  <si>
    <t>Sendenhorst Town Council</t>
  </si>
  <si>
    <t>[Already counted areas]</t>
  </si>
  <si>
    <t>https://www.azonline.de/Muensterland/4065061-Stadtrat-erklaert-Klimanotstand-Entscheidungen-werden-komplexer</t>
  </si>
  <si>
    <t>Speyer Town Council</t>
  </si>
  <si>
    <t>https://www.energieagentur.rlp.de/service-info/die-energieagentur-informiert/aktuelle-meldungen/aktuelles-detail/auch-speyer-erklaert-klimanotstand/</t>
  </si>
  <si>
    <t>Canadian House of Commons corrected</t>
  </si>
  <si>
    <t>Stolberg Town Council</t>
  </si>
  <si>
    <t>https://www.aachener-zeitung.de/lokales/stolberg/stolberg-ruft-den-klimanotstand-aus_aid-45818239</t>
  </si>
  <si>
    <t>&lt;71,594&gt;</t>
  </si>
  <si>
    <t>Telgte Town Council</t>
  </si>
  <si>
    <t>https://www.klimabuendnis-hamm.de/telgte-erklaert-den-klimanotstand/</t>
  </si>
  <si>
    <t>Tönisvorst City Council</t>
  </si>
  <si>
    <t>https://www.wz.de/nrw/kreis-viersen/willich-und-toenisvorst/toenisvorst-resolution-zum-klimanotstand_aid-38867369</t>
  </si>
  <si>
    <t>&lt;721,599&gt;</t>
  </si>
  <si>
    <t>Trier City Council</t>
  </si>
  <si>
    <t>https://info.trier.de/bi/to010.asp?topSelected=133722</t>
  </si>
  <si>
    <t>Unna District Council</t>
  </si>
  <si>
    <t>https://www.rundblick-unna.de/2019/09/26/rat-unna-beschliesst-klimanotstand-bericht-aus-der-sitzung/</t>
  </si>
  <si>
    <t>&lt;233,222&gt;</t>
  </si>
  <si>
    <t>Viersen District Council</t>
  </si>
  <si>
    <t>https://rheinischer-spiegel.de/kreis-viersen-hat-klimanotstand-beschlossen/</t>
  </si>
  <si>
    <t xml:space="preserve">Villingen-Schwenningen Town Council </t>
  </si>
  <si>
    <t>https://www.en24.news/2019/10/villingen-schwenningen-vs-calls-the-climate-emergency-villingen-schwenningen.html</t>
  </si>
  <si>
    <t>Voerde Town Council</t>
  </si>
  <si>
    <t>https://www.nrz.de/staedte/dinslaken-huenxe-voerde/stadt-voerde-ruft-nach-debatte-im-rat-klimanotstand-aus-id226439413.html</t>
  </si>
  <si>
    <t>&lt;193,832&gt;</t>
  </si>
  <si>
    <t>Warstein City Council</t>
  </si>
  <si>
    <t>https://www.wp.de/staedte/warstein-und-umland/premiere-in-suedwestfalen-warstein-ruft-klimanotstand-aus-id226438343.html</t>
  </si>
  <si>
    <t>Wasserburg am Bodensee Municpal Council</t>
  </si>
  <si>
    <t>https://www.wasserburger-stimme.de/schlagzeilen/wasserburg-erklaert-den-klima-notstand/2019/09/27/</t>
  </si>
  <si>
    <t>Wedel Town Council</t>
  </si>
  <si>
    <t>https://www.cedamia.org/wp-content/uploads/2019/12/Wedel-Antrag_KlimaNotstand.pdf</t>
  </si>
  <si>
    <t>Weyhe Municipal Council</t>
  </si>
  <si>
    <t>https://www.weser-kurier.de/region/regionale-rundschau_artikel,-weyhe-wird-sicherer-hafen-fuer-fluechtlinge-und-erklaert-klimanotstand-_arid,1842338.html</t>
  </si>
  <si>
    <t>Wiesbaden City Council</t>
  </si>
  <si>
    <t>https://piwi.wiesbaden.de/dokument/4/2296982</t>
  </si>
  <si>
    <t>Wörthsee Municipal Council</t>
  </si>
  <si>
    <t>https://www.sueddeutsche.de/muenchen/starnberg/umweltschutz-woerthsee-erklaert-klimanotstand-1.4540306</t>
  </si>
  <si>
    <t>Zorneding Municipal Council</t>
  </si>
  <si>
    <t>https://www.merkur.de/lokales/ebersberg/zorneding-ort80605/zorneding-bayern-zorneding-ruft-klimanotstand-aus-12864861.html</t>
  </si>
  <si>
    <t>No .of German governments &amp; population total</t>
  </si>
  <si>
    <t>[[Powell River City already counted]]</t>
  </si>
  <si>
    <t>HUNGARY</t>
  </si>
  <si>
    <t>qathet Regional District corrected</t>
  </si>
  <si>
    <t>General Assembly of Budapest</t>
  </si>
  <si>
    <t>HU-BU</t>
  </si>
  <si>
    <t>https://www.euractiv.com/section/climate-strategy-2050/news/budapest-declares-climate-emergency-teases-carbon-neutrality/</t>
  </si>
  <si>
    <t>6th District of Budapest - Terézváros</t>
  </si>
  <si>
    <t>http://testuleti.terezvaros.hu/2019/20191121/nyilt/kt/177.pdf</t>
  </si>
  <si>
    <t>8th District of Budapest  - VIII Józsefváros</t>
  </si>
  <si>
    <t>https://hvg.hu/itthon/20191107_Jozsefvaros_is_kihirdette_a_klimaveszhelyzetet_egymillios_fizetest_szavaztak_meg_Pikonak</t>
  </si>
  <si>
    <t>10th District of Budapest - Kőbánya</t>
  </si>
  <si>
    <t>https://hvg.hu/itthon/20200123_Kobanyan_is_kihirdettek_a_klimaveszhelyzetet</t>
  </si>
  <si>
    <t>11th District of Budapest  - XI  Újbuda</t>
  </si>
  <si>
    <t>https://www.facebook.com/drlaszloimre/posts/538870943330876</t>
  </si>
  <si>
    <r>
      <t xml:space="preserve">General Assembly of </t>
    </r>
    <r>
      <rPr>
        <b/>
      </rPr>
      <t>Érd</t>
    </r>
    <r>
      <t xml:space="preserve"> City </t>
    </r>
  </si>
  <si>
    <t>HU-PE</t>
  </si>
  <si>
    <t>https://www.erd.hu/onkormanyzat/kozgyulesi-dokumentumok/dokumentumok/eloterjesztesek/2019.-evi-eloterjesztesek/2019.12.19./klimaveszhelyzet-fennallasarol-es-a-kapcsolodo-teendokrol-szolo-nyilatkozat-megtetele</t>
  </si>
  <si>
    <t>No .of Hungarian governments &amp; population total</t>
  </si>
  <si>
    <t>IRELAND (Éire)</t>
  </si>
  <si>
    <t>Carlow County Council</t>
  </si>
  <si>
    <t>South-East</t>
  </si>
  <si>
    <t>http://www.carlow.ie/wp-content/documents/uploads/Agenda%20Carlow%20County%20Council%20July%202019.pdf</t>
  </si>
  <si>
    <t>Cork City Council</t>
  </si>
  <si>
    <t>South-West</t>
  </si>
  <si>
    <t>https://www.corkcity.ie/en/media-folder/councillors-democracy/meetings-and-minutes/2019-06-10-agenda-council-meeting.pdf</t>
  </si>
  <si>
    <t>Dublin City Council</t>
  </si>
  <si>
    <t>Dublin</t>
  </si>
  <si>
    <t>https://www.dublincity.ie/councilmeetings/ieListDocuments.aspx?CId=142&amp;MId=3791&amp;Ver=4</t>
  </si>
  <si>
    <t>Dún Laoghaire-Rathdown County Council</t>
  </si>
  <si>
    <t>http://ecouncil.dlrcoco.ie:9071/ieListDocuments.aspx?CId=102&amp;MId=1993&amp;Ver=4</t>
  </si>
  <si>
    <t>Fingal County Council</t>
  </si>
  <si>
    <t>https://greennews.ie/dlrd-climate-emergency/</t>
  </si>
  <si>
    <r>
      <t xml:space="preserve">Republic of </t>
    </r>
    <r>
      <rPr>
        <b/>
      </rPr>
      <t xml:space="preserve">Ireland </t>
    </r>
    <r>
      <t>(Eire)</t>
    </r>
  </si>
  <si>
    <t>https://www.irishtimes.com/news/politics/climate-crisis-changes-on-way-for-everyone-warns-minister-1.3887757</t>
  </si>
  <si>
    <t>Kerry County Council</t>
  </si>
  <si>
    <t>https://www.cedamia.org/ced-regions-in-ireland/</t>
  </si>
  <si>
    <t>Kildare County Council</t>
  </si>
  <si>
    <t>Mid-East</t>
  </si>
  <si>
    <t>Kilkenny County Council</t>
  </si>
  <si>
    <t>Limerick City and County Council</t>
  </si>
  <si>
    <t>Mid-West</t>
  </si>
  <si>
    <t>https://www.limerick.ie/sites/default/files/media/documents/2019-09/00%20Agenda%2016th%20September%202019.pdf</t>
  </si>
  <si>
    <t>Louth County Council</t>
  </si>
  <si>
    <t>https://droghedalife.com/news/drogheda-extinction-rebellion-protest-bears-fruit-as-council-declares-climate-emergency</t>
  </si>
  <si>
    <t>Meath County Council</t>
  </si>
  <si>
    <t>https://www.meath.ie/system/files/media/file-uploads/2019-06/07-2019%20Agenda%20July%20Meath%20County%20Council_Website.pdf</t>
  </si>
  <si>
    <t>Offaly County Council</t>
  </si>
  <si>
    <t>Midlands</t>
  </si>
  <si>
    <t>https://www.offaly.ie/eng/Services/Your-Councils/Offaly-County-Council-Meetings/Meeting-Agendas/Agendas-2019/September-2019-Notice-of-Meeting-and-Agenda.pdf</t>
  </si>
  <si>
    <t>Roscommon County Council</t>
  </si>
  <si>
    <t>West</t>
  </si>
  <si>
    <t>Tipperary County Council</t>
  </si>
  <si>
    <t>Westmeath County Council</t>
  </si>
  <si>
    <t>http://www.westmeathexaminer.ie/2019/10/04/westmeath-latest-to-agree-to-declare-climate-emergency/</t>
  </si>
  <si>
    <t>Wexford County Council</t>
  </si>
  <si>
    <t>https://www.wexfordcoco.ie/sites/default/files/content/CouncilDemocracy/Final-County-Council-Meeting-08-07-19.pdf</t>
  </si>
  <si>
    <t>Wicklow County Council</t>
  </si>
  <si>
    <t>https://www.wicklow.ie/Portals/0/Agenda%2029%2004%2019.pdf</t>
  </si>
  <si>
    <t xml:space="preserve">Québec total: </t>
  </si>
  <si>
    <t>No .of Irish governments &amp; population total</t>
  </si>
  <si>
    <t>CZECH REPUBLIC (Czechia)</t>
  </si>
  <si>
    <t>ITALY</t>
  </si>
  <si>
    <t>Acri City Council</t>
  </si>
  <si>
    <t>CAL</t>
  </si>
  <si>
    <t>https://www.cedamia.org/wp-content/uploads/2019/05/DELIBERA-CONSIGLIO-COMUNALE-ACRI.pdf</t>
  </si>
  <si>
    <t>Agrate Brianza Municipal Council</t>
  </si>
  <si>
    <t>LOM</t>
  </si>
  <si>
    <t>https://www.cedamia.org/wp-content/uploads/2019/10/Agrate-Brianza-MB.pdf</t>
  </si>
  <si>
    <t>Alagna Valsesia Village Council</t>
  </si>
  <si>
    <t>PIE</t>
  </si>
  <si>
    <t>https://www.servizipubblicaamministrazione.it/Siti/lgnvlss231/AlboPretorio/2019/2019-000418-1.PDF</t>
  </si>
  <si>
    <t>Almese Council</t>
  </si>
  <si>
    <t>https://www.cedamia.org/wp-content/uploads/2019/12/Almese-TO.pdf</t>
  </si>
  <si>
    <t>Ancona Council</t>
  </si>
  <si>
    <t>MAR</t>
  </si>
  <si>
    <t>https://www.cedamia.org/wp-content/uploads/2019/12/Ancona-AN.pdf</t>
  </si>
  <si>
    <t>Aosta City Council</t>
  </si>
  <si>
    <t>VAL</t>
  </si>
  <si>
    <t>https://www.cedamia.org/wp-content/uploads/2019/06/Aosta-AO.pdf</t>
  </si>
  <si>
    <t>Arzachena Council</t>
  </si>
  <si>
    <t>SAR</t>
  </si>
  <si>
    <t>https://www.cedamia.org/wp-content/uploads/2019/12/Arzachena-Olbia-SS.pdf</t>
  </si>
  <si>
    <t>Avigliana City Council</t>
  </si>
  <si>
    <t>https://www.cedamia.org/wp-content/uploads/2019/12/Avigliana-TO.pdf</t>
  </si>
  <si>
    <t>Bologna City Council</t>
  </si>
  <si>
    <t>EMI</t>
  </si>
  <si>
    <t>https://www.cedamia.org/wp-content/uploads/2019/11/Bologna-odg-presidenza.pdf</t>
  </si>
  <si>
    <t>GE</t>
  </si>
  <si>
    <t>Bregnano Council</t>
  </si>
  <si>
    <t>https://www.cedamia.org/wp-content/uploads/2019/12/Bregnano-CO.pdf</t>
  </si>
  <si>
    <t>Brescia Council</t>
  </si>
  <si>
    <t>https://www.cedamia.org/wp-content/uploads/2019/12/Brescia-BS.pdf</t>
  </si>
  <si>
    <t>Brindisi Council</t>
  </si>
  <si>
    <t>PUG</t>
  </si>
  <si>
    <t>https://www.cedamia.org/wp-content/uploads/2019/12/Brindisi-BR.pdf</t>
  </si>
  <si>
    <t>OC</t>
  </si>
  <si>
    <t>Caprie Municipal Council</t>
  </si>
  <si>
    <t>https://drive.google.com/drive/folders/1NnjpqX6wDirnPaFqR11OLCtl7JuSB96m</t>
  </si>
  <si>
    <t>Casnate con Bernate Council</t>
  </si>
  <si>
    <t>https://www.cedamia.org/wp-content/uploads/2019/12/Casnate-con-Bernate-CO.pdf</t>
  </si>
  <si>
    <t>BR</t>
  </si>
  <si>
    <t>Castelfranco Emilia Town Council</t>
  </si>
  <si>
    <t>https://www.cedamia.org/wp-content/uploads/2019/10/Castelfranco-Emilia-Allegato-1-Sottoscrizione-Mozione-Emergenza-Climatica.pdf</t>
  </si>
  <si>
    <t>Cervia Town Council</t>
  </si>
  <si>
    <t>http://albo.comunecervia.it/web/albo-pretorio/papca-ap?p_p_id=jcitygovalbopubblicazioni_WAR_jcitygovalbiportlet&amp;p_p_lifecycle=2&amp;p_p_state=pop_up&amp;p_p_mode=view&amp;p_p_resource_id=downloadAllegato&amp;p_p_cacheability=cacheLevelPage&amp;controlPanelCategory=portlet_jcitygovalbopubblicazioni_WAR_jcitygovalbiportlet&amp;_jcitygovalbopubblicazioni_WAR_jcitygovalbiportlet_id=53636&amp;_jcitygovalbopubblicazioni_WAR_jcitygovalbiportlet_downloadSigned=false&amp;_jcitygovalbopubblicazioni_WAR_jcitygovalbiportlet_action=mostraDettaglio&amp;_jcitygovalbopubblicazioni_WAR_jcitygovalbiportlet_fromAction=recuperaDettaglio&amp;fbclid=IwAR29DyWjfDilklLEJl7RggK3v9CptGw0gFFY1f158JfLlagMWw22C_uhOGc</t>
  </si>
  <si>
    <t>IF</t>
  </si>
  <si>
    <t>Cesano Maderno Council</t>
  </si>
  <si>
    <t>https://www.cedamia.org/wp-content/uploads/2019/12/Cesano-Maderno-MB.pdf</t>
  </si>
  <si>
    <t>Cesena City Council</t>
  </si>
  <si>
    <t>https://www.cedamia.org/wp-content/uploads/2019/07/Cesena-MOZIONE-DICHIARAZIONE-EMERGENZA-CLIMATICA-CESENA.pdf</t>
  </si>
  <si>
    <t>Chieri Town Council</t>
  </si>
  <si>
    <t>https://www.sichieri.it/2019/06/28/chieri-in-emergenza-climatica/</t>
  </si>
  <si>
    <t>Civitavecchia City Council</t>
  </si>
  <si>
    <t>LAZ</t>
  </si>
  <si>
    <t>https://www.cedamia.org/wp-content/uploads/2019/09/Civitavecchia-RM.pdf</t>
  </si>
  <si>
    <t>Condove Council</t>
  </si>
  <si>
    <t>NA</t>
  </si>
  <si>
    <t>https://www.cedamia.org/wp-content/uploads/2019/12/Condove-TO.pdf</t>
  </si>
  <si>
    <t>Legislative Assembly of Emilia-Romagna</t>
  </si>
  <si>
    <t>https://www.reggionline.com/lemilia-romagna-dichiara-lo-emergenza-climatica/</t>
  </si>
  <si>
    <t>Erchie Town Council</t>
  </si>
  <si>
    <t>https://www.cedamia.org/wp-content/uploads/2019/10/Erchie-BR.pdf</t>
  </si>
  <si>
    <t>Follonica Town Council</t>
  </si>
  <si>
    <t>TOS</t>
  </si>
  <si>
    <t>https://www.cedamia.org/wp-content/uploads/2019/08/Follonica-GR.pdf</t>
  </si>
  <si>
    <t>Friuli-Venezia Giulia Autonomous Region</t>
  </si>
  <si>
    <t>FVG</t>
  </si>
  <si>
    <t>https://drive.google.com/drive/folders/10vI2P_SmSRM1P7CpJ6ASL0vqR94i9RKK</t>
  </si>
  <si>
    <t>Genoa City Council</t>
  </si>
  <si>
    <t>LIG</t>
  </si>
  <si>
    <t>https://smart.comune.genova.it/comunicati-stampa-articoli/consiglio-comunale-del-23-luglio</t>
  </si>
  <si>
    <t>Giaveno Municipal Council</t>
  </si>
  <si>
    <t>Italy (national Parliament, Chamber of Deputies)</t>
  </si>
  <si>
    <t>https://www.facebook.com/muronirossella/posts/1427609390720134</t>
  </si>
  <si>
    <t>Liguria Regional Council</t>
  </si>
  <si>
    <t>https://www.genova24.it/2019/07/regione-liguria-approva-stato-emergenza-climatica-fridays-for-future-torneremo-per-passare-ai-fatti-219941/</t>
  </si>
  <si>
    <t>Limido Comasco Council</t>
  </si>
  <si>
    <t>https://www.cedamia.org/wp-content/uploads/2019/12/Limido-Comasco-CO.pdf</t>
  </si>
  <si>
    <t>Livorno City Council</t>
  </si>
  <si>
    <t>http://jcity.comune.livorno.it/web/trasparenza/storico-delibere-consiglio?p_p_id=jcitygovalbopubblicazioni_WAR_jcitygovalbiportlet&amp;p_p_lifecycle=2&amp;p_p_state=normal&amp;p_p_mode=view&amp;p_p_resource_id=downloadAllegato&amp;p_p_cacheability=cacheLevelPage&amp;p_p_col_id=column-1&amp;p_p_col_count=1&amp;_jcitygovalbopubblicazioni_WAR_jcitygovalbiportlet_id=181626&amp;_jcitygovalbopubblicazioni_WAR_jcitygovalbiportlet_downloadSigned=false&amp;_jcitygovalbopubblicazioni_WAR_jcitygovalbiportlet_action=mostraDettaglio&amp;_jcitygovalbopubblicazioni_WAR_jcitygovalbiportlet_fromAction=recuperaDettaglio&amp;fbclid=IwAR2hAEFeLs_qyq4bw08Br0sy8X75kyu5FCz_tD7FgDI9W_pkv74gDcLR9n4</t>
  </si>
  <si>
    <t>Lucca City Council</t>
  </si>
  <si>
    <t>http://lucca.trasparenza-valutazione-merito.it/web/trasparenza/albo-pretorio?p_p_id=jcitygovalbopubblicazioni_WAR_jcitygovalbiportlet&amp;p_p_lifecycle=2&amp;p_p_state=normal&amp;p_p_mode=view&amp;p_p_resource_id=downloadAllegato&amp;p_p_cacheability=cacheLevelPage&amp;p_p_col_id=column-1&amp;p_p_col_count=1&amp;_jcitygovalbopubblicazioni_WAR_jcitygovalbiportlet_downloadSigned=true&amp;_jcitygovalbopubblicazioni_WAR_jcitygovalbiportlet_id=10440862&amp;_jcitygovalbopubblicazioni_WAR_jcitygovalbiportlet_action=mostraDettaglio&amp;_jcitygovalbopubblicazioni_WAR_jcitygovalbiportlet_fromAction=recuperaDettaglio&amp;fbclid=IwAR14e7YV6zu_u7ttGFmCHEU98VhF0H6v6eXWz423boR_ppLY8_9B9KDCxhI</t>
  </si>
  <si>
    <r>
      <t xml:space="preserve">City of </t>
    </r>
    <r>
      <rPr>
        <b/>
      </rPr>
      <t>Maglie</t>
    </r>
  </si>
  <si>
    <t>https://www.halleyweb.com/maglie/zf/index.php/atti-amministrativi/delibere/dettaglio/atto/GTlRjeE65UT0-H</t>
  </si>
  <si>
    <t>Mamoiada Council</t>
  </si>
  <si>
    <t>https://www.cedamia.org/wp-content/uploads/2019/12/Mamoiada-NU.pdf</t>
  </si>
  <si>
    <t>Marche Region</t>
  </si>
  <si>
    <t>Melendugno City Council</t>
  </si>
  <si>
    <t>https://www.corrieresalentino.it/2019/07/emergenza-climatica-il-consiglio-comunale-di-melendugno-la-approva-allunanimita/</t>
  </si>
  <si>
    <t>Milan City Council</t>
  </si>
  <si>
    <t>https://tg24.sky.it/milano/2019/05/20/milano-mozione-emergenza-climatica.html</t>
  </si>
  <si>
    <t>Modena Council</t>
  </si>
  <si>
    <t>https://www.cedamia.org/wp-content/uploads/2019/12/Modena-MO.pdf</t>
  </si>
  <si>
    <t>Montoro Town Council</t>
  </si>
  <si>
    <t>CAM</t>
  </si>
  <si>
    <t>https://www.cedamia.org/wp-content/uploads/2019/08/Montoro.pdf</t>
  </si>
  <si>
    <t>Naples Metropolitan City Council</t>
  </si>
  <si>
    <t>https://www.napolivillage.com/politica/la-giunta-approva-delibera-con-dichiarazione-simbolica-di-stato-di-emergenza-climatica-e-ambientale/</t>
  </si>
  <si>
    <t>Olbia Municipal Council</t>
  </si>
  <si>
    <t>Paderno Dugnano City Council</t>
  </si>
  <si>
    <t>https://www.cedamia.org/wp-content/uploads/2019/09/Paderno-Dugnano-MI.pdf</t>
  </si>
  <si>
    <t>Padua City Council</t>
  </si>
  <si>
    <t>VEN</t>
  </si>
  <si>
    <t>https://mattinopadova.gelocal.it/padova/cronaca/2019/06/12/news/voto-unanime-in-aula-il-consiglio-riconosce-l-emergenza-climatica-1.33565889?refresh_ce</t>
  </si>
  <si>
    <t>Parma City Council</t>
  </si>
  <si>
    <t>https://www.cedamia.org/wp-content/uploads/2019/09/Parma-2019_moz_0000014_pg_106645___mozione_lavagetto___7__stato_di_emergenza_climatico_signed.pdf</t>
  </si>
  <si>
    <t>Pazzano Village Council</t>
  </si>
  <si>
    <t>https://www.cedamia.org/wp-content/uploads/2019/07/Pazzano.pdf</t>
  </si>
  <si>
    <t>Piedmont Region</t>
  </si>
  <si>
    <t>Pinerolo City Council</t>
  </si>
  <si>
    <t>https://www.cedamia.org/wp-content/uploads/2019/09/Pinerolo-TO.pdf</t>
  </si>
  <si>
    <t>Pisa Council</t>
  </si>
  <si>
    <t>https://www.cedamia.org/wp-content/uploads/2019/12/Pisa-PI.pdf</t>
  </si>
  <si>
    <t>Pordenone Council</t>
  </si>
  <si>
    <t>https://www.cedamia.org/wp-content/uploads/2019/12/Pordenone-PN.pdf</t>
  </si>
  <si>
    <t>Prato City Council</t>
  </si>
  <si>
    <t>https://www.cedamia.org/wp-content/uploads/2019/10/Prato-PO.pdf</t>
  </si>
  <si>
    <t>Preganziol Municipal Council</t>
  </si>
  <si>
    <t>https://www.cedamia.org/wp-content/uploads/2019/09/Preganziol-TV.pdf</t>
  </si>
  <si>
    <t>Regional Council of Puglia</t>
  </si>
  <si>
    <t>https://www.consiglio.puglia.it/dettaglio/contenuto/70459/-Dichiarazione-di-Emergenza-Climatica-e-Ambientale-della-Regione-Puglia--approvata-mozione-dal-Consiglio-regionale</t>
  </si>
  <si>
    <t>Ravenna Municipal Council</t>
  </si>
  <si>
    <t>https://drive.google.com/file/d/1mNeyEHHbAab2BfEpQsfBhIk2iYMYOUpF/view</t>
  </si>
  <si>
    <t>Rimini Council</t>
  </si>
  <si>
    <t>https://www.cedamia.org/wp-content/uploads/2019/12/Rimini-RN.pdf</t>
  </si>
  <si>
    <t>Rivalta di Torino Council</t>
  </si>
  <si>
    <t>https://www.cedamia.org/wp-content/uploads/2019/12/Rivalta-di-Torino-TO.pdf</t>
  </si>
  <si>
    <t>Rocca Priora Town Council</t>
  </si>
  <si>
    <t>https://www.cedamia.org/wp-content/uploads/2019/10/Rocca-Priora-RM.pdf</t>
  </si>
  <si>
    <r>
      <t xml:space="preserve">City Council of </t>
    </r>
    <r>
      <rPr>
        <b/>
      </rPr>
      <t xml:space="preserve">Rome </t>
    </r>
    <r>
      <t>(Assemblea Capitolina)</t>
    </r>
  </si>
  <si>
    <t>https://www.cedamia.org/wp-content/uploads/2019/09/Rome-DEC-ROMA.pdf</t>
  </si>
  <si>
    <t>Rovigo Town Council</t>
  </si>
  <si>
    <t>https://www.cedamia.org/wp-content/uploads/2019/10/Rovigo-RO.pdf</t>
  </si>
  <si>
    <t>Sant'Ambrogio di Torino Council</t>
  </si>
  <si>
    <t>https://www.cedamia.org/wp-content/uploads/2019/12/S-Ambrogio-di-Torino-TO.pdf</t>
  </si>
  <si>
    <t>Sant'Antonino di Susa Municipal Council</t>
  </si>
  <si>
    <t>Santo Stefano Quisquina Town Council</t>
  </si>
  <si>
    <t>SIC</t>
  </si>
  <si>
    <t>https://www.cedamia.org/wp-content/uploads/2019/10/Santo-Stefano-Quisquina-AG.pdf</t>
  </si>
  <si>
    <t>Sarego Municipal Council</t>
  </si>
  <si>
    <t>Savona Council</t>
  </si>
  <si>
    <t>https://www.cedamia.org/wp-content/uploads/2019/07/Savona-Mozione_prot._n._42488_del_19_giugno_2019_PD_Emergenza_climatica_e_ambientale.pdf</t>
  </si>
  <si>
    <t>Soliera City Council</t>
  </si>
  <si>
    <t>https://www.cedamia.org/wp-content/uploads/2019/09/Soliera-Mozione-FFF.docx</t>
  </si>
  <si>
    <t>Sovicille Municipal Council</t>
  </si>
  <si>
    <t>https://www.cedamia.org/wp-content/uploads/2019/09/Sovicille-SI.pdf</t>
  </si>
  <si>
    <t xml:space="preserve">Spinea Town Council </t>
  </si>
  <si>
    <t>https://www.cedamia.org/wp-content/uploads/2019/10/Spinea-VE.pdf</t>
  </si>
  <si>
    <t>Syracuse City Council</t>
  </si>
  <si>
    <t>https://www.cedamia.org/wp-content/uploads/2019/06/Syracuse.pdf</t>
  </si>
  <si>
    <t>Tolmezzo Town Council</t>
  </si>
  <si>
    <t>https://www.cedamia.org/wp-content/uploads/2019/10/Tolmezzo-UD.pdf</t>
  </si>
  <si>
    <t>Torchiarolo City Council</t>
  </si>
  <si>
    <t>https://www.cedamia.org/wp-content/uploads/2019/06/Torchiarolo-delibera_consiglio_n_11.pdf</t>
  </si>
  <si>
    <t>Turin City Council</t>
  </si>
  <si>
    <t>http://www.comune.torino.it/consiglio/documenti1/atti/testi/2019_02040.pdf?fbclid=IwAR0OALkvUdSXlh-kDgoGNqFfvLaAVjcbgkjUabhLWAehAayHERSloEcmERI</t>
  </si>
  <si>
    <t>Tuscany Regional Council</t>
  </si>
  <si>
    <t>https://www.cedamia.org/wp-content/uploads/2019/06/Tuscany-Mozione-clima-Reg-Toscana.pdf</t>
  </si>
  <si>
    <t>Valsamoggia Council</t>
  </si>
  <si>
    <t>https://www.cedamia.org/wp-content/uploads/2019/09/Valsamoggia-BO.pdf</t>
  </si>
  <si>
    <t>Varese City Council</t>
  </si>
  <si>
    <t>https://www.cedamia.org/wp-content/uploads/2019/08/Varese.pdf</t>
  </si>
  <si>
    <t>Viareggio Municipal Council</t>
  </si>
  <si>
    <t>Vicchio Town Council</t>
  </si>
  <si>
    <t>https://www.cedamia.org/wp-content/uploads/2019/09/Vicchio-FI.pdf</t>
  </si>
  <si>
    <t>Vinovo Municipal Council</t>
  </si>
  <si>
    <t>https://www.cedamia.org/wp-content/uploads/2019/08/Vinovo-TO.pdf</t>
  </si>
  <si>
    <t>No .of Italian governments &amp; population total</t>
  </si>
  <si>
    <t>JAPAN</t>
  </si>
  <si>
    <t>Akashi City (明石市)</t>
  </si>
  <si>
    <t>Hyōgo</t>
  </si>
  <si>
    <t>https://www.city.akashi.lg.jp/kankyou/kankyou_soumu_ka/documents/hijyoujitaisenngenn_eibunn.pdf</t>
  </si>
  <si>
    <t>Chikuma City (千曲市)</t>
  </si>
  <si>
    <t>Nagano</t>
  </si>
  <si>
    <t>https://www.city.chikuma.lg.jp/docs/2020020500029/</t>
  </si>
  <si>
    <t>Hakuba Village Council (白馬村)</t>
  </si>
  <si>
    <t>https://www.vill.hakuba.lg.jp/material/files/group/2/hakuba_climate_emergency_declaration.pdf</t>
  </si>
  <si>
    <t>Higashi-Matsushima City (東松島市)</t>
  </si>
  <si>
    <t>Miyagi</t>
  </si>
  <si>
    <t>https://www.city.rikuzentakata.iwate.jp/shisei/kakuka-oshirase/seisaku-suisin/sdgs-miraitosi/touhoku-sdgs/touhoku-sdgs.html</t>
  </si>
  <si>
    <t>Hokuei Town Council (北栄町)</t>
  </si>
  <si>
    <t>Tottori</t>
  </si>
  <si>
    <t>http://www.e-hokuei.net/item/10262.htm#ContentPane</t>
  </si>
  <si>
    <t>Iide Town (飯豊町)</t>
  </si>
  <si>
    <t>Yamagata</t>
  </si>
  <si>
    <t>Ikeda Town (池田町)</t>
  </si>
  <si>
    <t>http://ikedamachi.net/0000001844.html</t>
  </si>
  <si>
    <t>Iki City Council (壱岐市)</t>
  </si>
  <si>
    <t>Nagasaki</t>
  </si>
  <si>
    <t>https://www.cedamia.org/ced-regions-in-japan/</t>
  </si>
  <si>
    <t>Kamakura City Council (鎌倉市)</t>
  </si>
  <si>
    <t>Kanagawa</t>
  </si>
  <si>
    <t>https://www.city.kamakura.kanagawa.jp/gikai/documents/gikaigian0905.pdf</t>
  </si>
  <si>
    <t>Kanancho Town (河南町)</t>
  </si>
  <si>
    <t>Osaka</t>
  </si>
  <si>
    <t>https://www.cedamia.org/wp-content/uploads/2020/03/Kanan-cho-ketsugi.pdf</t>
  </si>
  <si>
    <t>Government of Kanagawa Prefecture (神奈川県)</t>
  </si>
  <si>
    <t>https://www.pref.kanagawa.jp/docs/bs5/sdgs/documents/declaration.pdf</t>
  </si>
  <si>
    <t>Kawachinagano City (河内長野市) .,.</t>
  </si>
  <si>
    <t>https://www.city.kawachinagano.lg.jp/site/gikai/38673.html</t>
  </si>
  <si>
    <t>Kiso Village (木祖村)</t>
  </si>
  <si>
    <t>http://www.vill.kiso.nagano.jp/data/open/cnt/3/16987/1/kikou_hijou_sengen.pdf</t>
  </si>
  <si>
    <t>Koriyama City (郡山市)</t>
  </si>
  <si>
    <t>Fukushima</t>
  </si>
  <si>
    <t>Morotsuka Village (諸塚村)</t>
  </si>
  <si>
    <t>Miyazaki</t>
  </si>
  <si>
    <t>https://www.vill.morotsuka.miyazaki.jp/hijojitai/</t>
  </si>
  <si>
    <t>Government of Nagano Prefecture (長野県)</t>
  </si>
  <si>
    <t>https://www.japantimes.co.jp/news/2019/12/06/national/nagano-climate-emergency/#.XetSDNVBWUk</t>
  </si>
  <si>
    <t>Nasu Town (那須町)</t>
  </si>
  <si>
    <t>Tochigi</t>
  </si>
  <si>
    <t>http://www.town.nasu.lg.jp/manage/contents/upload/5e702cfa43b39.pdf</t>
  </si>
  <si>
    <t>Oguni Town (小国町)</t>
  </si>
  <si>
    <t>Kumamoto</t>
  </si>
  <si>
    <t>https://www.cedamia.org/wp-content/uploads/2020/03/Oguni-小国町気候非常事態宣言-1.pdf</t>
  </si>
  <si>
    <t>Ōki Town Council (大木町)</t>
  </si>
  <si>
    <t>Fukuoka</t>
  </si>
  <si>
    <t>https://www.town.ooki.lg.jp/kankyo/4818.html</t>
  </si>
  <si>
    <t>Osaka City (大阪市)</t>
  </si>
  <si>
    <t>https://www.city.osaka.lg.jp/shikai/page/0000498967.html</t>
  </si>
  <si>
    <t>Otari Village (小谷村)</t>
  </si>
  <si>
    <t>http://www.vill.otari.nagano.jp/www/contents/1583995199241/index.html</t>
  </si>
  <si>
    <t>Rikuzentakata City (陸前高田市)</t>
  </si>
  <si>
    <t>Iwate</t>
  </si>
  <si>
    <t>Saitama City (さいたま市)</t>
  </si>
  <si>
    <t>Saitama</t>
  </si>
  <si>
    <t>https://www.cedamia.org/wp-content/uploads/2020/03/Saitama_city.pdf</t>
  </si>
  <si>
    <t>Sakai City Council (堺市)</t>
  </si>
  <si>
    <t>https://www.city.sakai.lg.jp/shigikai/kaigi/kaketsu.files/1-6giinteisyutugian33.pdf</t>
  </si>
  <si>
    <t>Semboku City (仙北市)</t>
  </si>
  <si>
    <t>Akita</t>
  </si>
  <si>
    <t>No .of Japanese governments &amp; pop total</t>
  </si>
  <si>
    <t>[Wicklow County Council pop already counted]</t>
  </si>
  <si>
    <t>Republic of Ireland (Eire) corrected</t>
  </si>
  <si>
    <t>&lt;554,554&gt;</t>
  </si>
  <si>
    <t>LITHUANIA</t>
  </si>
  <si>
    <t>Panevėžys City Council</t>
  </si>
  <si>
    <t>Panevėžys</t>
  </si>
  <si>
    <t>&lt;218,018&gt;</t>
  </si>
  <si>
    <t>https://www.panevezys.lt/lt/posedziai/1074/16122.html</t>
  </si>
  <si>
    <t>&lt;296,214&gt;</t>
  </si>
  <si>
    <t>&lt;210,000&gt;</t>
  </si>
  <si>
    <t>&lt;159,553&gt;</t>
  </si>
  <si>
    <t>&lt;26,512&gt;</t>
  </si>
  <si>
    <t>&lt;147,707&gt;</t>
  </si>
  <si>
    <t>&lt;222,504&gt;</t>
  </si>
  <si>
    <t>&lt;64,544&gt;</t>
  </si>
  <si>
    <t>&lt;195,044&gt;</t>
  </si>
  <si>
    <t>AOS</t>
  </si>
  <si>
    <t>City of Maglie</t>
  </si>
  <si>
    <t>[Lucca City Council already counted]</t>
  </si>
  <si>
    <t>Tuscany Regional Council corrected</t>
  </si>
  <si>
    <t>No .of Lithuanian governments &amp; population total</t>
  </si>
  <si>
    <t>MALDIVES</t>
  </si>
  <si>
    <t>Maldives Parliament (Majlis)</t>
  </si>
  <si>
    <t>https://en.sun.mv/58222</t>
  </si>
  <si>
    <t>NEW ZEALAND</t>
  </si>
  <si>
    <t>No .of Maldives governments &amp; population total</t>
  </si>
  <si>
    <t xml:space="preserve">The New Zealand section of this sheet is being replaced by the ICEF App  </t>
  </si>
  <si>
    <t>MALTA</t>
  </si>
  <si>
    <t>Republic of Malta Parliament</t>
  </si>
  <si>
    <t>No .of Malta governments &amp; population total</t>
  </si>
  <si>
    <r>
      <rPr>
        <b/>
      </rPr>
      <t xml:space="preserve">Note: </t>
    </r>
    <r>
      <t>The current "Climate emergency declaration" motions in the Netherlands use the term 'klimaatcrisis' with the same sort of meaning as 'climate emergency'. The Dutch word  'crisis' is a generic word used in the emergency management field for floods, fires, earthquakes and other emergency situations demanding immediate action. Accordingly, we are adding governments in the Netherlands if they've passed a  'klimaatcrisis' motion with this emergency action focus. We are NOT adding governments that have passed a 'climate crisis' motion in jurisdictions where phrase has a weaker meaning than in the Netherlands.</t>
    </r>
  </si>
  <si>
    <t>NETHERLANDS</t>
  </si>
  <si>
    <t>Amsterdam Municipal Council</t>
  </si>
  <si>
    <t>NH.</t>
  </si>
  <si>
    <t>https://www.cedamia.org/wp-content/uploads/2019/09/Amsterdam.pdf</t>
  </si>
  <si>
    <t>Haarlem Municipal Council</t>
  </si>
  <si>
    <t>&lt;381,500&gt;</t>
  </si>
  <si>
    <t>https://www.cedamia.org/wp-content/uploads/2019/09/Haarlem.pdf</t>
  </si>
  <si>
    <t>Utrecht Municipal Council</t>
  </si>
  <si>
    <t>U.</t>
  </si>
  <si>
    <t>https://nos.nl/artikel/2293124-utrecht-roept-klimaat-noodtoestand-uit.html</t>
  </si>
  <si>
    <t>in Canterbury Region</t>
  </si>
  <si>
    <t>No .of Netherlands governments &amp; population total</t>
  </si>
  <si>
    <t>Auckland City Council</t>
  </si>
  <si>
    <t>AUK</t>
  </si>
  <si>
    <t>https://ourauckland.aucklandcouncil.govt.nz/articles/news/2019/06/auckland-council-declares-climate-emergency/</t>
  </si>
  <si>
    <t>Bay of Plenty Regional Council</t>
  </si>
  <si>
    <t>BOP</t>
  </si>
  <si>
    <t>https://atlas.boprc.govt.nz/api/v1/edms/document/A3279295/content</t>
  </si>
  <si>
    <t>Canterbury Regional Council</t>
  </si>
  <si>
    <t>CAN</t>
  </si>
  <si>
    <t>https://www.ecan.govt.nz/get-involved/council-and-committee-meetings/</t>
  </si>
  <si>
    <t>Christchurch City Council</t>
  </si>
  <si>
    <t>https://christchurch.infocouncil.biz/Open/2019/05/CNCL_20190523_AGN_3370_AT_SUP_WEB.htm</t>
  </si>
  <si>
    <t>IT</t>
  </si>
  <si>
    <t>Dunedin City Council</t>
  </si>
  <si>
    <t>OTA</t>
  </si>
  <si>
    <t>https://infocouncil.dunedin.govt.nz/Open/2019/06/CNL_20190625_AGN_1017_AT_WEB.htm</t>
  </si>
  <si>
    <t>Greater Wellington Regional Council</t>
  </si>
  <si>
    <t>WGN</t>
  </si>
  <si>
    <t>http://www.gw.govt.nz/greater-wellington-announces-package-to-tackle-climate-change/</t>
  </si>
  <si>
    <t>Hawke's Bay Regional Council</t>
  </si>
  <si>
    <t>HKB</t>
  </si>
  <si>
    <t>http://hawkesbay.infocouncil.biz/Open/2019/06/RC_26062019_AGN_AT_WEB.htm</t>
  </si>
  <si>
    <t>Hutt City Council</t>
  </si>
  <si>
    <t>http://infocouncil.huttcity.govt.nz/Open/2019/06/HCC_27062019_AGN_2648_AT_WEB.htm</t>
  </si>
  <si>
    <t>Kāpiti Coast District Council</t>
  </si>
  <si>
    <t>https://www.kapiticoast.govt.nz/media/34505/motion-climate-change.pdf</t>
  </si>
  <si>
    <t>Nelson City Council</t>
  </si>
  <si>
    <t>NSN</t>
  </si>
  <si>
    <t>http://meetings.nelson.govt.nz/Open/2019/05/CL_20190516_AGN_1993_AT_EXTRA_WEB.htm</t>
  </si>
  <si>
    <t>Opotiki District Council</t>
  </si>
  <si>
    <t>http://www.scoop.co.nz/stories/AK1909/S00136/opotiki-district-council-declares-climate-emergency.htm</t>
  </si>
  <si>
    <t>Porirua City Council</t>
  </si>
  <si>
    <t>https://poriruacity.govt.nz/your-council/mayor-councillors/meetings-minutes-and-agendas/</t>
  </si>
  <si>
    <t>Queenstown Lakes District Council</t>
  </si>
  <si>
    <t>https://crux.org.nz/community/qldc-declares-climate-crisis/</t>
  </si>
  <si>
    <t>Wellington City Council</t>
  </si>
  <si>
    <t>https://wellington.govt.nz/your-council/news/2019/06/climate-emergency</t>
  </si>
  <si>
    <t>Whanganui District Council</t>
  </si>
  <si>
    <t>MWT</t>
  </si>
  <si>
    <t>https://www.nzherald.co.nz/climate-change/news/article.cfm?c_id=26&amp;objectid=12307736</t>
  </si>
  <si>
    <t>Whangārei District Council</t>
  </si>
  <si>
    <t>NTL</t>
  </si>
  <si>
    <t>https://pub-wdc.escribemeetings.com/FileStream.ashx?DocumentId=1196</t>
  </si>
  <si>
    <t>No .of New Zealand governments &amp; population total</t>
  </si>
  <si>
    <t>PHILIPPINES</t>
  </si>
  <si>
    <t>Bacolod City Council</t>
  </si>
  <si>
    <t>VI</t>
  </si>
  <si>
    <t>https://www.sunstar.com.ph/article/1815146</t>
  </si>
  <si>
    <t>Cebu City Council</t>
  </si>
  <si>
    <t>VII</t>
  </si>
  <si>
    <t>https://ph.news.yahoo.com/city-council-declares-climate-emergency-145600155.html</t>
  </si>
  <si>
    <t>IE</t>
  </si>
  <si>
    <t>Tolosa Municipal Council</t>
  </si>
  <si>
    <t>VIII</t>
  </si>
  <si>
    <t>https://www.manilatimes.net/local-government-leaders-recognize-climate-emergency-seek-strong-climate-action/601351/</t>
  </si>
  <si>
    <t>No .of Philippines governments &amp; population total</t>
  </si>
  <si>
    <t>POLAND</t>
  </si>
  <si>
    <t>Kraków City Council</t>
  </si>
  <si>
    <t>MP</t>
  </si>
  <si>
    <t>https://smoglab.pl/krakow-przyjal-rezolucje-o-klimatycznym-stanie-wyjatkowym/</t>
  </si>
  <si>
    <t>Lodz City County Council</t>
  </si>
  <si>
    <t>LZ</t>
  </si>
  <si>
    <t>http://lodz.wyborcza.pl/lodz/7,35136,24961479,lodzcy-radni-apeluja-do-rzadu-w-sprawie-zmian-klimatycznych.html</t>
  </si>
  <si>
    <t>Lower Silesian Regional Assembly</t>
  </si>
  <si>
    <t>DS</t>
  </si>
  <si>
    <t>NEC</t>
  </si>
  <si>
    <t>https://www.cedamia.org/wp-content/uploads/2019/09/Dolny-Śląsk.pdf</t>
  </si>
  <si>
    <t>Warsaw City Council</t>
  </si>
  <si>
    <t>MZ</t>
  </si>
  <si>
    <t>https://www.facebook.com/szolc.marek/posts/891570134528056</t>
  </si>
  <si>
    <t>No .of Filipino governments &amp; population total</t>
  </si>
  <si>
    <t>Warszewo Neighbourhood Council</t>
  </si>
  <si>
    <t>ZP</t>
  </si>
  <si>
    <t>https://www.cedamia.org/wp-content/uploads/2019/08/Warszewo.pdf</t>
  </si>
  <si>
    <t>No .of Polish governments &amp; population total</t>
  </si>
  <si>
    <t>PORTUGAL</t>
  </si>
  <si>
    <r>
      <t xml:space="preserve">Significant </t>
    </r>
    <r>
      <rPr>
        <b/>
      </rPr>
      <t xml:space="preserve">recommended </t>
    </r>
    <r>
      <t>declaration passed by Portugese parliament (Assembly of the Republic) but so far not approved by the government (Council of Ministers).</t>
    </r>
  </si>
  <si>
    <t>Parliament of Portugal</t>
  </si>
  <si>
    <t>https://www.portugalresident.com/portuguese-parliament-votes-to-declare-state-of-climate-emergency/</t>
  </si>
  <si>
    <t>SLOVAKIA</t>
  </si>
  <si>
    <t>The Polish country total is now coming from the ICEF App via the Data!sheet))</t>
  </si>
  <si>
    <t>Zlaté Moravce City Council</t>
  </si>
  <si>
    <t>NI</t>
  </si>
  <si>
    <t>https://spravy.pravda.sk/regiony/clanok/528895-poza-skolu-v-zlatych-moravciach-vedie-pocitovy-chodnik/</t>
  </si>
  <si>
    <t>DE</t>
  </si>
  <si>
    <t>No .of Slovak governments &amp; population total</t>
  </si>
  <si>
    <t>SOUTH KOREA</t>
  </si>
  <si>
    <t>South Chungcheong Province (충청남도)</t>
  </si>
  <si>
    <t>South Chungcheong</t>
  </si>
  <si>
    <t>https://www.cedamia.org/wp-content/uploads/2020/01/Declaration.png</t>
  </si>
  <si>
    <t>No .of Portugese governments &amp; population total</t>
  </si>
  <si>
    <t>No .of South Korean governments &amp; population total</t>
  </si>
  <si>
    <t>SPAIN</t>
  </si>
  <si>
    <t>(Using the data from the ICEF App)</t>
  </si>
  <si>
    <t>No .of Spain governments &amp; population total</t>
  </si>
  <si>
    <t>SWITZERLAND</t>
  </si>
  <si>
    <t>Artà Municipal Council</t>
  </si>
  <si>
    <t>https://www.majorcadailybulletin.com/news/local/2019/11/08/59417/arta-plan-for-addressing-climate-emergency.html</t>
  </si>
  <si>
    <t>BS</t>
  </si>
  <si>
    <t>Balearic Islands Government</t>
  </si>
  <si>
    <t>https://www.majorcadailybulletin.com/news/local/2019/11/09/59457/balearic-government-declares-climate-emergency.html</t>
  </si>
  <si>
    <t>Barcelona City Council</t>
  </si>
  <si>
    <t>BL</t>
  </si>
  <si>
    <t>CT</t>
  </si>
  <si>
    <t>https://www.barcelona.cat/barcelona-pel-clima/sites/default/files/documents/emergencia_climatica._compromisos_i_crida_a_laccio.pdf</t>
  </si>
  <si>
    <t>Basque Country Autonomous Community (Euskadi)</t>
  </si>
  <si>
    <t>PV</t>
  </si>
  <si>
    <t>https://www.eldiario.es/norte/euskadi/Gobierno-Vasco-emergencia-Euskadi-ambiciosas_0_926007624.html</t>
  </si>
  <si>
    <t>VD</t>
  </si>
  <si>
    <r>
      <t xml:space="preserve">Parliament of the </t>
    </r>
    <r>
      <rPr>
        <b/>
      </rPr>
      <t xml:space="preserve">Canaries </t>
    </r>
  </si>
  <si>
    <t>CI</t>
  </si>
  <si>
    <t>https://www.lavanguardia.com/politica/20190830/4775911993/gobierno-de-canarias-declara-el-estado-de-emergencia-climatica-en-las-islas.html</t>
  </si>
  <si>
    <r>
      <t xml:space="preserve">Municipality of </t>
    </r>
    <r>
      <rPr>
        <b/>
      </rPr>
      <t xml:space="preserve">Castro Urdiales </t>
    </r>
  </si>
  <si>
    <t>JU</t>
  </si>
  <si>
    <t>CN</t>
  </si>
  <si>
    <t>https://castropuntoradio.es/pleno-da-nuevo-paso-la-regularizacion-urbanistica-montesolmar/</t>
  </si>
  <si>
    <r>
      <t xml:space="preserve">Autonomous Community of </t>
    </r>
    <r>
      <rPr>
        <b/>
      </rPr>
      <t>Catalonia</t>
    </r>
  </si>
  <si>
    <t>https://www.europapress.es/catalunya/noticia-generalitat-declara-emergencia-climatica-compromete-mitigarla-20190514153314.html</t>
  </si>
  <si>
    <t>SO</t>
  </si>
  <si>
    <t>Granada City Council</t>
  </si>
  <si>
    <t>AN</t>
  </si>
  <si>
    <t>https://www.granada.org/segmociones.nsf/byclave/IJUOCXD</t>
  </si>
  <si>
    <t>&lt;13,629&gt;</t>
  </si>
  <si>
    <t>Ciutadella de Menorca Municipal Council</t>
  </si>
  <si>
    <t>http://www.ajciutadella.org/Documents/Documents/44509doc2.pdf</t>
  </si>
  <si>
    <t>in Canton of Jura</t>
  </si>
  <si>
    <t xml:space="preserve">El Rosario Municipal Council </t>
  </si>
  <si>
    <t>https://www.eldia.es/tenerife/2019/08/02/declarada-emergencia-climatica-aplicara-medidas/997455.html</t>
  </si>
  <si>
    <t>&lt;30,211&gt;</t>
  </si>
  <si>
    <t>La Orotava Municipal Council</t>
  </si>
  <si>
    <t>http://www.laorotava.es/es/noticias/la-orotava-aprueba-la-declaracion-de-emergencia-climatica-para-dar-mayor-concienciacion-la-poblacion</t>
  </si>
  <si>
    <t>in Canton of Vaud</t>
  </si>
  <si>
    <t xml:space="preserve">Lanzarote Island Council </t>
  </si>
  <si>
    <t>https://www.diariodelanzarote.com/noticia/lanzarote-y-la-graciosa-se-declaran-en-estado-de-emergencia-clim%C3%A1tica</t>
  </si>
  <si>
    <t>Logroño City Council</t>
  </si>
  <si>
    <t>RI</t>
  </si>
  <si>
    <t>https://www.larioja.com/la-rioja/ayuntamiento-logrono-declara-20191003103307-nt.html</t>
  </si>
  <si>
    <t>ZH</t>
  </si>
  <si>
    <t>Madrid City Council</t>
  </si>
  <si>
    <t>MA</t>
  </si>
  <si>
    <t>https://www.eldiario.es/madrid/Ayuntamiento-Madrid-emergencia-climatica-Vox_0_945955912.html</t>
  </si>
  <si>
    <t>Majorca (Mallorca) Council</t>
  </si>
  <si>
    <t>https://web.conselldemallorca.cat/es/noticias/-/asset_publisher/iy8KZd5OgJRk/content/el-ple-del-consell-de-mallorca-aprova-la-declaracio-d-emergencia-climatica-a-l-illa/559414</t>
  </si>
  <si>
    <t>LU</t>
  </si>
  <si>
    <t>Manzanares el Real Council</t>
  </si>
  <si>
    <t>https://manzanareselreal.es/aprobada-la-propuesta-del-equipo-de-gobierno-municipal-sobre-la-declaracion-de-emergencia-climatica/</t>
  </si>
  <si>
    <t>NE</t>
  </si>
  <si>
    <t>Salamanca City Council</t>
  </si>
  <si>
    <t>CL</t>
  </si>
  <si>
    <t>https://www.cedamia.org/wp-content/uploads/2019/10/Salamanca-Edictos.pdf</t>
  </si>
  <si>
    <r>
      <t xml:space="preserve">City Council of </t>
    </r>
    <r>
      <rPr>
        <b/>
      </rPr>
      <t>Salobreña</t>
    </r>
  </si>
  <si>
    <t>https://www.ideal.es/granada/costa/salobrena-declara-estado-20190802121702-nt.html</t>
  </si>
  <si>
    <r>
      <t xml:space="preserve">City Council of </t>
    </r>
    <r>
      <rPr>
        <b/>
      </rPr>
      <t xml:space="preserve">San Cristóbal de La Laguna </t>
    </r>
  </si>
  <si>
    <t>https://cadenaser.com/emisora/2019/07/17/radio_club_tenerife/1563383792_308381.html</t>
  </si>
  <si>
    <t>Sant Cugat del Vallès</t>
  </si>
  <si>
    <t>https://www.santcugat.cat/web/emergencia-climatica</t>
  </si>
  <si>
    <t>No .of Swiss governments &amp; population total</t>
  </si>
  <si>
    <t xml:space="preserve">Seville City Council </t>
  </si>
  <si>
    <t>https://www.sevilla.org/ayuntamiento/el-ayuntamiento/pleno-municipal/convocatorias-2019/orden-dia-pleno-25-07-2019.pdf</t>
  </si>
  <si>
    <t>Spanish Congress of Deputies</t>
  </si>
  <si>
    <t>https://www.lamarea.com/2019/09/17/el-congreso-declara-que-espana-esta-en-emergencia-climatica/</t>
  </si>
  <si>
    <t>Villaralbo City Council</t>
  </si>
  <si>
    <t>https://www.noticiascyl.com/zamora/provincia-zamora/2019/10/05/villaralbo-declara-la-situacion-de-emergencia-climatica-en-el-municipio/</t>
  </si>
  <si>
    <t>NJ</t>
  </si>
  <si>
    <t>Zamora City Council</t>
  </si>
  <si>
    <t>http://www.zamora.es/ficheros/20191003_Acta_Acta%20pleno_ACTA%20DEL%20PLENO%202019-0012%20[_Acta%20de%20sesi%C3%B3n_Borrador%20acta%2010%20septiembre].pdf</t>
  </si>
  <si>
    <t>FR</t>
  </si>
  <si>
    <t>MD</t>
  </si>
  <si>
    <r>
      <t xml:space="preserve">City Council of </t>
    </r>
    <r>
      <rPr>
        <b/>
      </rPr>
      <t>Zaragoza</t>
    </r>
  </si>
  <si>
    <t>AR</t>
  </si>
  <si>
    <t>https://www.ecologistasenaccion.org/125274/zaragoza-declara-la-emergencia-climatica/</t>
  </si>
  <si>
    <t>SWEDEN</t>
  </si>
  <si>
    <t>Lund Municipal Council</t>
  </si>
  <si>
    <t>Scania</t>
  </si>
  <si>
    <t>https://www.sydsvenskan.se/2019-12-05/lund-erkanner-globalt-klimatnodlage-rader</t>
  </si>
  <si>
    <t>Malmö Municipal Council</t>
  </si>
  <si>
    <t>https://www.aftonbladet.se/nyheter/a/qLwnyo/konstaterande-av-klimatnodlage-far-kritik</t>
  </si>
  <si>
    <t>No .of Swedish governments &amp; population total</t>
  </si>
  <si>
    <r>
      <t xml:space="preserve">Canton of </t>
    </r>
    <r>
      <rPr>
        <b/>
      </rPr>
      <t>Basel-City (Basel-Stadt)</t>
    </r>
  </si>
  <si>
    <t>Burgdorf City Council</t>
  </si>
  <si>
    <t>https://www.burgdorf.ch/wAssets/docs/Stadtratsunterlagen/10-Auftrag-Klimanotstand.pdf</t>
  </si>
  <si>
    <t>Biel/Bienne Municipal Council</t>
  </si>
  <si>
    <t>https://www.cedamia.org/ced-regions-in-switzerland/</t>
  </si>
  <si>
    <t>Hayward City Council</t>
  </si>
  <si>
    <t>Delémont City Council</t>
  </si>
  <si>
    <t>http://www.delemont.ch/Htdocs/Files/v/13776.pdf/05PoliticalAuthorities/ConseilVille/Interventions/Resolutions/R-1-01-19.pdf</t>
  </si>
  <si>
    <t>Geneva Canton Grand Council</t>
  </si>
  <si>
    <t>https://www.en24.news/2019/10/the-geneva-grand-council-in-turn-declares-the-climate-emergency-rts-ch.html</t>
  </si>
  <si>
    <t>Geneva City Council</t>
  </si>
  <si>
    <t>http://www.ville-geneve.ch/actualites/detail/article/1558084149-ville-geneve-unie-face-urgence-climatique/</t>
  </si>
  <si>
    <r>
      <t xml:space="preserve">Canton of </t>
    </r>
    <r>
      <rPr>
        <b/>
      </rPr>
      <t>Jura</t>
    </r>
  </si>
  <si>
    <t>https://www.rfj.ch/Scripts/Index.aspx?id=4179907&amp;fbclid=IwAR1gwN3k5AqJFarWGTTc23CGUak0L14AmBYmMxhGiQicFKJOD8JSHbcK6vUhttps://www.oltnertagblatt.ch/solothurn/olten/olten-ruft-den-klimanotstand-aus-und-soll-bis-2030-keine-treibhausgase-mehr-ausstossen-134271169</t>
  </si>
  <si>
    <t>Santa Cruz County Council</t>
  </si>
  <si>
    <t>[Santa Cruz City pop already counted]</t>
  </si>
  <si>
    <t>Köniz Town Council</t>
  </si>
  <si>
    <t>https://www.derbund.ch/bern/koenizer-parlament-ruft-klimanotstand-aus/story/23078846</t>
  </si>
  <si>
    <t>Santa Cruz County corrected</t>
  </si>
  <si>
    <t>Liestal City Council</t>
  </si>
  <si>
    <t>https://www.basellandschaftlichezeitung.ch/basel/baselbiet/auch-liestal-sorgt-sich-offiziell-ums-klima-134143446</t>
  </si>
  <si>
    <r>
      <t xml:space="preserve">Canton of </t>
    </r>
    <r>
      <rPr>
        <b/>
      </rPr>
      <t xml:space="preserve">Lucerne </t>
    </r>
  </si>
  <si>
    <t>https://www.luzernerzeitung.ch/zentralschweiz/luzern/sondersession-im-live-ticker-luzerner-kantonsrat-will-co2-abgabe-auf-flugtickets-klimanotstand-ausgerufen-ld.1129702</t>
  </si>
  <si>
    <t>Lucerne City Council</t>
  </si>
  <si>
    <t>https://menafn.com/1099175547/Switzerland--Lucerne-city-parliament-declares-climate-emergency</t>
  </si>
  <si>
    <r>
      <t xml:space="preserve">Canton of </t>
    </r>
    <r>
      <rPr>
        <b/>
      </rPr>
      <t>Neuchâtel</t>
    </r>
  </si>
  <si>
    <t>https://www.bluewin.ch/fr/infos/suisse/etat-d-urgence-climatique-a-neuchatel-268255.html</t>
  </si>
  <si>
    <t>Olten City Council</t>
  </si>
  <si>
    <t>https://www.oltnertagblatt.ch/solothurn/olten/olten-ruft-den-klimanotstand-aus-und-soll-bis-2030-keine-treibhausgase-mehr-ausstossen-134271169</t>
  </si>
  <si>
    <t>Thun City Council</t>
  </si>
  <si>
    <t>https://www.thunertagblatt.ch/region/thun/thun-ruft-den-klimanotstand-aus/story/25467406</t>
  </si>
  <si>
    <t>MN</t>
  </si>
  <si>
    <r>
      <t xml:space="preserve">Canton </t>
    </r>
    <r>
      <rPr>
        <b/>
      </rPr>
      <t>Vaud</t>
    </r>
  </si>
  <si>
    <t>https://www.rtn.ch/rtn/Actualite/Suisse/Le-Parlement-donne-son-feu-vert-a-l-urgence-climatique.html</t>
  </si>
  <si>
    <t>Wil City Council</t>
  </si>
  <si>
    <t>SG</t>
  </si>
  <si>
    <t>https://www.tagblatt.ch/ostschweiz/wil/wil-ruft-den-klimanotstand-aus-ld.1119721</t>
  </si>
  <si>
    <t>Winterthur City Council</t>
  </si>
  <si>
    <t>http://toponlin.myhostpoint.ch/news/winterthur/detail/news/grosser-gemeinderat-winterthur-will-klimanotstand-ausrufen-00115286/</t>
  </si>
  <si>
    <t>Yverdon-les-Bains Municipal Council</t>
  </si>
  <si>
    <t>https://www.yverdon-les-bains.ch/fileadmin/documents/Conseil_communal/Motions_et_postulats/2019.04.22_Motion_BGuillardConsorts_UrgenceClimatique.pdf</t>
  </si>
  <si>
    <t>Alameda City Council</t>
  </si>
  <si>
    <t>NY</t>
  </si>
  <si>
    <t>http://legistar1.granicus.com/alameda/meetings/2019/3/4756_A_City_Council_19-03-19_Meeting_Agenda.pdf</t>
  </si>
  <si>
    <t>Alameda County Government</t>
  </si>
  <si>
    <t>http://www.acgov.org/sustain/documents/AlamedaCountyClimateEmergencyDeclaration.pdf</t>
  </si>
  <si>
    <t>TX</t>
  </si>
  <si>
    <t>Albuquerque City Council</t>
  </si>
  <si>
    <t>NM</t>
  </si>
  <si>
    <t>https://cabq.legistar.com/LegislationDetail.aspx?ID=4124829&amp;GUID=7E5F8D90-75AB-4CB4-8CDA-8E4E2552AB0D&amp;FullText=1</t>
  </si>
  <si>
    <t>No .of US governments &amp; population total</t>
  </si>
  <si>
    <t>Alexandria City Council</t>
  </si>
  <si>
    <t>VA</t>
  </si>
  <si>
    <t>https://www.alxnow.com/2019/10/23/morning-notes-17/</t>
  </si>
  <si>
    <t>Amherst Town Council</t>
  </si>
  <si>
    <t>https://www.amherstma.gov/DocumentCenter/View/47508/Council-Order-01282019-6b2?bidId=</t>
  </si>
  <si>
    <t>Total global governments &amp; population</t>
  </si>
  <si>
    <t>Ann Arbor City Council</t>
  </si>
  <si>
    <t>MI</t>
  </si>
  <si>
    <t>https://www.mlive.com/news/ann-arbor/2019/11/ann-arbor-declares-climate-emergency-sets-2030-carbon-neutral-goal.html</t>
  </si>
  <si>
    <t>(Spain data from app)</t>
  </si>
  <si>
    <t>Arcata City Council</t>
  </si>
  <si>
    <t>https://kymkemp.com/2019/09/25/arcata-endorses-declaration-of-climate-emergency/</t>
  </si>
  <si>
    <t>Asheville City Council</t>
  </si>
  <si>
    <t>https://drive.google.com/file/d/10JT4UqQJQUJv_VbJuJT2IXZZ842dyVCg/view</t>
  </si>
  <si>
    <t>ES</t>
  </si>
  <si>
    <t>Athens City Council</t>
  </si>
  <si>
    <t>OH</t>
  </si>
  <si>
    <t>https://www.thepostathens.com/article/2020/02/athens-city-council-climate-emergency</t>
  </si>
  <si>
    <t>Austin City Council</t>
  </si>
  <si>
    <t>https://austintexas.gov/council_meetings/action_notes.cfm?mid=679</t>
  </si>
  <si>
    <t xml:space="preserve">      end of sheet</t>
  </si>
  <si>
    <t>Bar Harbor Town Council</t>
  </si>
  <si>
    <t>ME</t>
  </si>
  <si>
    <t>https://www.wabi.tv/content/news/Students-urge-local-town-council-to-declare-climate-emergency-565198792.html</t>
  </si>
  <si>
    <t>Basalt Town Council</t>
  </si>
  <si>
    <t>CO</t>
  </si>
  <si>
    <t>https://www.aspendailynews.com/news/basalt-sounds-the-alarm-on-climate-change/article_f23c1114-ca05-11e9-8880-ff38723cfd0e.html</t>
  </si>
  <si>
    <t>Berkeley City Council</t>
  </si>
  <si>
    <t>https://www.theclimatemobilization.org/blog/2018/6/13/berkeley-unanimously-declares-climate-emergency</t>
  </si>
  <si>
    <t>Boston City Council</t>
  </si>
  <si>
    <t>http://meetingrecords.cityofboston.gov/sirepub/cache/2/hfospoviqyr5bdcuvnke0v4c/29805301172020100352487.PDF</t>
  </si>
  <si>
    <t>Boulder City Council</t>
  </si>
  <si>
    <t>Boulder County Council</t>
  </si>
  <si>
    <t>Brunswick Town Council</t>
  </si>
  <si>
    <t>ttps://bowdoinorient.com/2019/12/06/town-council-declares-climate-emergency-ahead-of-climate-rally/</t>
  </si>
  <si>
    <t>VT</t>
  </si>
  <si>
    <t>https://vtdigger.org/2019/09/24/burlington-city-council-declares-climate-emergency/</t>
  </si>
  <si>
    <t>Chicago City Council</t>
  </si>
  <si>
    <t>IL</t>
  </si>
  <si>
    <t>https://news.wttw.com/2020/02/19/it-s-official-chicago-has-declared-climate-emergency-now-what</t>
  </si>
  <si>
    <r>
      <t xml:space="preserve">City of </t>
    </r>
    <r>
      <rPr>
        <b/>
      </rPr>
      <t>Chico</t>
    </r>
  </si>
  <si>
    <t>Cloverdale City Council</t>
  </si>
  <si>
    <t>http://www.cloverdale.net/AgendaCenter/ViewFile/Agenda/_09112019-847</t>
  </si>
  <si>
    <t>Chesterton Town Council</t>
  </si>
  <si>
    <t>IN</t>
  </si>
  <si>
    <t>http://www.chestertontribune.com/Town%20of%20Chesterton/chesterton_town_council_passes_s.htm</t>
  </si>
  <si>
    <t>Coral Gables City Council</t>
  </si>
  <si>
    <t>FL</t>
  </si>
  <si>
    <t>http://sfmn.fiu.edu/coral-gables-declares-climate-emergency/</t>
  </si>
  <si>
    <t>Cotati City Council</t>
  </si>
  <si>
    <t>http://cotaticityca.iqm2.com/Citizens/FileOpen.aspx?Type=1&amp;ID=1725</t>
  </si>
  <si>
    <t>Crystal Bay Township</t>
  </si>
  <si>
    <t>https://www.cedamia.org/wp-content/uploads/2019/04/Crystal-Bay-Township-Resolution.docx</t>
  </si>
  <si>
    <t>Cupertino City Council</t>
  </si>
  <si>
    <r>
      <t xml:space="preserve">City of </t>
    </r>
    <r>
      <rPr>
        <b/>
      </rPr>
      <t>Davis</t>
    </r>
  </si>
  <si>
    <t>El Cerrito City Council</t>
  </si>
  <si>
    <t>http://www.el-cerrito.org/ArchiveCenter/ViewFile/Item/4943</t>
  </si>
  <si>
    <t>Everett City Council</t>
  </si>
  <si>
    <t>https://www.everettwa.gov/AgendaCenter/ViewFile/Item/10354?fileID=65081</t>
  </si>
  <si>
    <r>
      <t xml:space="preserve">Town of </t>
    </r>
    <r>
      <rPr>
        <b/>
      </rPr>
      <t>Fairfax</t>
    </r>
  </si>
  <si>
    <t>Flagstaff City Council</t>
  </si>
  <si>
    <t>AZ</t>
  </si>
  <si>
    <t>http://www.jackcentral.org/news/city-council-unanimously-passes-climate-emergency-resolution/article_e52b5837-4a12-50d7-9e24-f0200fb3b5ba.html</t>
  </si>
  <si>
    <t>Fort Collins City Council</t>
  </si>
  <si>
    <t>https://collegian.com/2019/08/category-news-fort-collins-city-council-declares-climate-emergency/</t>
  </si>
  <si>
    <t>Frederick City Council .,.</t>
  </si>
  <si>
    <t>https://cityoffrederick.granicus.com/MediaPlayer.php?view_id=12&amp;clip_id=4214</t>
  </si>
  <si>
    <t>Gainesville City Council</t>
  </si>
  <si>
    <t>https://www.wuft.org/news/2019/11/22/gainesville-declares-state-of-emergency-with-climate-proclamation/</t>
  </si>
  <si>
    <t>Hartford Town Council .,.</t>
  </si>
  <si>
    <t>https://www.hartford-vt.org/AgendaCenter/ViewFile/Minutes/_12172019-1459</t>
  </si>
  <si>
    <t>Hawai'i County Council</t>
  </si>
  <si>
    <t>HI</t>
  </si>
  <si>
    <t>http://records.co.hawaii.hi.us/weblink/DocView.aspx?dbid=0&amp;id=985988&amp;cr=1</t>
  </si>
  <si>
    <t>Healdsburg City Council</t>
  </si>
  <si>
    <t>http://healdsburgca.iqm2.com/Citizens/FileOpen.aspx?Type=1&amp;ID=1915&amp;Inline=True</t>
  </si>
  <si>
    <t>Hoboken City Council</t>
  </si>
  <si>
    <t>https://www.theclimatemobilization.org/blog/2018/4/25/hoboken-resolves-to-mobilize</t>
  </si>
  <si>
    <t>NZ</t>
  </si>
  <si>
    <t>Kalamazoo City Council</t>
  </si>
  <si>
    <t>https://www.mlive.com/news/kalamazoo/2019/10/city-of-kalamazoo-declares-climate-emergency.html</t>
  </si>
  <si>
    <t>Kalamazoo County Board of Commissioners</t>
  </si>
  <si>
    <t>https://wkzo.com/news/articles/2019/dec/04/kalamazoo-county-issues-resolution-declaring-climate-emergency/963311/</t>
  </si>
  <si>
    <t>Kinderhook Village Board</t>
  </si>
  <si>
    <t>https://www.hudsonvalley360.com/artsandlife/localannouncements/village-of-kinderhook-declares-state-of-climate-emergency/article_0d0990af-9648-5081-b976-92b468ef78f9.html</t>
  </si>
  <si>
    <t>Longmont City Council</t>
  </si>
  <si>
    <t>https://www.timescall.com/2019/10/08/longmont-city-council-declares-climate-emergency/</t>
  </si>
  <si>
    <t>Los Angeles City Council (action, not declaration)</t>
  </si>
  <si>
    <t>https://www.theclimatemobilization.org/blog/la-votes-to-explore-climate-emergency-mobilization-department</t>
  </si>
  <si>
    <t>Malibu City Council</t>
  </si>
  <si>
    <t>http://www.malibutimes.com/news/article_d5a11614-d4b7-11e9-8b9a-17aaa563b2ed.html</t>
  </si>
  <si>
    <t>Maui County Council</t>
  </si>
  <si>
    <t>https://www.mauinews.com/news/local-news/2019/12/king-to-step-down-as-chairwoman/</t>
  </si>
  <si>
    <t>Menlo Park City Council</t>
  </si>
  <si>
    <t>https://www.menlopark.org/DocumentCenter/View/23617/F2-20191210-CC-Climate-emergency-resolution</t>
  </si>
  <si>
    <t>Miami City Commission</t>
  </si>
  <si>
    <t>https://www.miamiherald.com/news/local/environment/article237617209.html</t>
  </si>
  <si>
    <t>Miami Beach City Commission</t>
  </si>
  <si>
    <t>https://www.miamiherald.com/news/local/environment/article236373883.html</t>
  </si>
  <si>
    <t>Milwaukie City Council</t>
  </si>
  <si>
    <t>OR</t>
  </si>
  <si>
    <t>https://www.opb.org/news/article/milwaukie-oregon-to-declare-a-climate-emergency/</t>
  </si>
  <si>
    <t>Minneapolis City Council</t>
  </si>
  <si>
    <t>http://www.startribune.com/minneapolis-declares-climate-emergency-announces-sustainable-housing-policy/565709652/?refresh=true</t>
  </si>
  <si>
    <t>Montgomery County Council</t>
  </si>
  <si>
    <t>https://www.theclimatemobilization.org/blog/2018/4/17/a-county-of-one-million-declares-first-in-nation-climate-emergency</t>
  </si>
  <si>
    <t>Montpelier City Council</t>
  </si>
  <si>
    <t>https://www.timesargus.com/news/local/city-passes-climate-emergency-declaration/article_72d6b4ee-2055-5cb0-b5e4-b3510bedfbff.html</t>
  </si>
  <si>
    <t>New Britain City Council</t>
  </si>
  <si>
    <t>http://newbritain.granicus.com/player/clip/224?view_id=&amp;meta_id=31397</t>
  </si>
  <si>
    <t>New Haven City Council</t>
  </si>
  <si>
    <t>https://www.newhavenindependent.org/index.php/archives/entry/climate_change/</t>
  </si>
  <si>
    <t>New York City Council</t>
  </si>
  <si>
    <t>https://legistar.council.nyc.gov/MeetingDetail.aspx?ID=708751&amp;GUID=373A9045-1BC9-4798-81D7-AB938AD09E38&amp;Options=&amp;Search=</t>
  </si>
  <si>
    <t>Oakland City Council</t>
  </si>
  <si>
    <t>https://www.theclimatemobilization.org/blog/2018/10/31/oakland-ca-declares-climate-emergency</t>
  </si>
  <si>
    <t>Oakland County Board of Commissioners</t>
  </si>
  <si>
    <t>https://www.cedamia.org/wp-content/uploads/2020/01/Oakland-County-MI.pdf</t>
  </si>
  <si>
    <t>Ojai City Council</t>
  </si>
  <si>
    <t>https://ojai.granicus.com/MetaViewer.php?view_id=1&amp;clip_id=303&amp;meta_id=9288</t>
  </si>
  <si>
    <t>Petaluma City Council</t>
  </si>
  <si>
    <t>Pitkin County Council</t>
  </si>
  <si>
    <t>https://www.aspendailynews.com/news/pitkin-county-commissioners-declare-emergency-on-climate-change/article_a34ece5c-e008-11e9-8dce-9395b5c69f31.html</t>
  </si>
  <si>
    <t>Plymouth Town Council</t>
  </si>
  <si>
    <t>NH</t>
  </si>
  <si>
    <t>https://www.laconiadailysun.com/news/local/plymouth-selectmen-pass-declaration-of-climate-emergency/article_0d21cacc-fbf3-11e9-a606-7b0f5c577e50.html</t>
  </si>
  <si>
    <t>Porter Town Council</t>
  </si>
  <si>
    <t>http://www.chestertontribune.com/Town%20of%20Porter/porter_town_council_passes_clima.htm</t>
  </si>
  <si>
    <t>Portland City Council</t>
  </si>
  <si>
    <t>https://portlandphoenix.me/council-declares-climate-emergency-puts-ranked-choice-voting-extension-on-ballot/</t>
  </si>
  <si>
    <t>Puyallup Tribe of Indians</t>
  </si>
  <si>
    <t>http://news.puyalluptribe-nsn.gov/wp-content/uploads/2019/12/Signed-Resolution_Climate-Emergency.pdf</t>
  </si>
  <si>
    <t>Richmond City Council</t>
  </si>
  <si>
    <t>https://climateemergencydeclaration.org/richmondcalifornia/</t>
  </si>
  <si>
    <t>Sacramento City Council</t>
  </si>
  <si>
    <t>https://engagesac.org/blog-civic-engagement/2019/12/10/8a1ekyr8su4q3vdyfpnjyau32dmul4</t>
  </si>
  <si>
    <t>San Anselmo Town Council</t>
  </si>
  <si>
    <t>https://sananselmo-ca.granicus.com/MediaPlayer.php?view_id=1&amp;clip_id=400&amp;meta_id=65657</t>
  </si>
  <si>
    <t>San Diego City Council</t>
  </si>
  <si>
    <t>https://timesofsandiego.com/politics/2020/03/10/city-council-declares-climate-emergency-in-san-diego/</t>
  </si>
  <si>
    <t>City and County of San Francisco</t>
  </si>
  <si>
    <t>https://www.cedamia.org/wp-content/uploads/2019/04/SF.CED_.Passed.Apr2nd2019.pdf</t>
  </si>
  <si>
    <t>San José City Council</t>
  </si>
  <si>
    <t>https://www.cedamia.org/wp-content/uploads/2019/09/San-Jose-Resolution.pdf</t>
  </si>
  <si>
    <t>San Mateo County Council</t>
  </si>
  <si>
    <t>https://patch.com/california/sancarlos/san-mateo-county-supes-declare-climate-emergency</t>
  </si>
  <si>
    <t>Santa Barbara County</t>
  </si>
  <si>
    <t>https://www.cedamia.org/wp-content/uploads/2020/01/Santa-Barbara-County-Adopted-Resolution.pdf</t>
  </si>
  <si>
    <t>Santa Clara County Council</t>
  </si>
  <si>
    <t>http://sccgov.iqm2.com/Citizens/FileOpen.aspx?Type=14&amp;ID=10797&amp;Inline=True</t>
  </si>
  <si>
    <t>Santa Cruz City Council</t>
  </si>
  <si>
    <t>https://www.santacruzsentinel.com/2018/11/29/city-council-resolution-targets-climate-emergency/</t>
  </si>
  <si>
    <t>https://santacruzcountyca.iqm2.com/citizens/FileOpen.aspx?Type=1&amp;ID=1346&amp;Inline=True</t>
  </si>
  <si>
    <t>Santa Fe County Council</t>
  </si>
  <si>
    <t>https://www.sfreporter.com/news/2019/09/13/the-art-of-climate-disruption/</t>
  </si>
  <si>
    <t>Santa Rosa City Council</t>
  </si>
  <si>
    <t>https://www.pressdemocrat.com/news/10587634-181/developer-bill-gallaher-sues-santa</t>
  </si>
  <si>
    <t>Saugerties Town Board</t>
  </si>
  <si>
    <t>https://www.cedamia.org/wp-content/uploads/2019/10/Saugerties-ClimateEmergency.docx</t>
  </si>
  <si>
    <t>Sebastopol City Council</t>
  </si>
  <si>
    <t>https://www.cedamia.org/wp-content/uploads/2019/12/Sebastopol-Resolution-Number-6274-Declaring-Climate-Emergency.pdf</t>
  </si>
  <si>
    <t>Sonoma County Council</t>
  </si>
  <si>
    <t>https://www.cedamia.org/wp-content/uploads/2019/09/Sonoma-County-CER-v1.0.pdf</t>
  </si>
  <si>
    <t>South Portland City Council</t>
  </si>
  <si>
    <t>https://go.boarddocs.com/me/sport/Board.nsf/files/BGRTK677B1B6/$file/Youth%20Amendments%20to%20Staff%20Reccomended%20Resolution%20(in%20red).pdf</t>
  </si>
  <si>
    <t>Surfside Town Council</t>
  </si>
  <si>
    <t>https://www.nbcmiami.com/news/national-international/changing-climate/town-of-surfside-declares-climate-emergency/2162065/</t>
  </si>
  <si>
    <t>Tacoma City Council</t>
  </si>
  <si>
    <t>https://www.cityoftacoma.org/in_the_news/city_council_approves_climate_emergency_resolution</t>
  </si>
  <si>
    <t>Takoma Park City Council</t>
  </si>
  <si>
    <t>https://www.washingtonpost.com/local/md-politics/takoma-park-fossil-fuel-ban/2020/02/20/307f7c44-5341-11ea-929a-64efa7482a77_story.html</t>
  </si>
  <si>
    <t>Taos County Council</t>
  </si>
  <si>
    <t>https://legistarweb-production.s3.amazonaws.com/uploads/attachment/pdf/433753/Resolution_No._2019-49_A_Resolution_endorsing_the_declaration_of_a_climate_emergency....pdf</t>
  </si>
  <si>
    <t>Ulster County Legislature</t>
  </si>
  <si>
    <t>https://www.cedamia.org/wp-content/uploads/2019/10/409-19.pdf</t>
  </si>
  <si>
    <t>Washtenaw County Council</t>
  </si>
  <si>
    <t>https://www.washtenaw.org/AgendaCenter/ViewFile/Minutes/_09182019-1141</t>
  </si>
  <si>
    <t>Windsor Town Council</t>
  </si>
  <si>
    <t>https://www.cedamia.org/wp-content/uploads/2019/09/Windsor-CER-Final-.pdf</t>
  </si>
  <si>
    <r>
      <t xml:space="preserve">City of </t>
    </r>
    <r>
      <rPr>
        <b/>
      </rPr>
      <t xml:space="preserve">Lismore </t>
    </r>
  </si>
  <si>
    <t>http://www.worcesterma.gov/uploads/19/02/1902f312a46d07a8c2bf0a21a27abe49/climate-emergency-declaration.pdf</t>
  </si>
  <si>
    <t>Yolo County</t>
  </si>
  <si>
    <t>https://www.davisvanguard.org/2020/03/guest-commentary-yolo-county-board-unanimously-votes-to-move-forward-on-climate-emergency-resolution/</t>
  </si>
  <si>
    <r>
      <t xml:space="preserve">* Note: This is a listing of governments that have recognised, acknowledged or declared, made a commitment to or taken action on a "climate emergency" by way of a formal binding resolution that </t>
    </r>
    <r>
      <rPr>
        <b/>
      </rPr>
      <t xml:space="preserve">explicitly </t>
    </r>
    <r>
      <t>mentions the "climate emergency" using a term that has this meaning in the official language of the jurisdiction.</t>
    </r>
  </si>
  <si>
    <t>Some of these resolutions use the term 'climate emergency' as a problem statement, not necessarily as a solutions statement which understands "climate emergency" as a wartime-level of mobilisation and commitment, as for example outlined here:</t>
  </si>
  <si>
    <t>https://drive.google.com/file/d/1l3IBbm3wAvGwgzJGgmvWRTN3fyYNvFIj</t>
  </si>
  <si>
    <r>
      <t xml:space="preserve">Other governments </t>
    </r>
    <r>
      <rPr>
        <b/>
      </rPr>
      <t>lists</t>
    </r>
    <r>
      <t>::</t>
    </r>
  </si>
  <si>
    <t>Note: The Cedamia global page has additional information eg. the resolution text and a link to the government document.</t>
  </si>
  <si>
    <t>http://www.caceonline.org/climate-emergency-councils.html</t>
  </si>
  <si>
    <r>
      <t xml:space="preserve">See the governments on a google </t>
    </r>
    <r>
      <rPr>
        <b/>
      </rPr>
      <t xml:space="preserve">map </t>
    </r>
    <r>
      <t>managed by Cedamia:</t>
    </r>
  </si>
  <si>
    <t>http://bit.ly/cedamia-map-ce-governments</t>
  </si>
  <si>
    <r>
      <rPr>
        <b/>
      </rPr>
      <t>Note:</t>
    </r>
    <r>
      <t xml:space="preserve"> </t>
    </r>
    <r>
      <rPr>
        <i/>
      </rPr>
      <t>Preventing double/triple counting of population numbers</t>
    </r>
  </si>
  <si>
    <t xml:space="preserve">Many countries have several levels of governments.  If more than one level has made a climate emergency commitment then </t>
  </si>
  <si>
    <t>we adjust the country and global population totals to ensure accuracy by avoiding double counting.</t>
  </si>
  <si>
    <t>CZ</t>
  </si>
  <si>
    <t>Vic</t>
  </si>
  <si>
    <t>OZ</t>
  </si>
  <si>
    <r>
      <t xml:space="preserve">Town of </t>
    </r>
    <r>
      <rPr>
        <b/>
      </rPr>
      <t xml:space="preserve">Victoria </t>
    </r>
    <r>
      <t>Park</t>
    </r>
  </si>
  <si>
    <t>reason not included in ICEF list</t>
  </si>
  <si>
    <t>Reference</t>
  </si>
  <si>
    <t>East Hertfordshire District Council</t>
  </si>
  <si>
    <t>Motion amended to change CE to 'climate change'</t>
  </si>
  <si>
    <t>https://www.climateemergency.uk/blog/east-herts/</t>
  </si>
  <si>
    <t>West Grey</t>
  </si>
  <si>
    <t>crisis' not 'emergency' in motion text</t>
  </si>
  <si>
    <t>Essex Count Council</t>
  </si>
  <si>
    <t>Motion a passed did not include CE</t>
  </si>
  <si>
    <t>https://www.climateemergency.uk/blog/essex/</t>
  </si>
  <si>
    <t>Southampton</t>
  </si>
  <si>
    <t>Great action plan but no CED</t>
  </si>
  <si>
    <t>https://www.climateemergency.uk/blog/southampton/</t>
  </si>
  <si>
    <t>Solihull Council</t>
  </si>
  <si>
    <t>May? 2019</t>
  </si>
  <si>
    <t>Falkirk COuncil</t>
  </si>
  <si>
    <t>2/9/19 approx</t>
  </si>
  <si>
    <t>Article said they did, but no agenda or minutes found</t>
  </si>
  <si>
    <t>https://www.linlithgowgazette.co.uk/news/climate-emergency-declared-by-falkirk-council-1-4997315</t>
  </si>
  <si>
    <t>Waverley Borough</t>
  </si>
  <si>
    <t>Executive voted to recommend that Council declare a CE</t>
  </si>
  <si>
    <t>https://waverleyweb.org/2019/09/04/your-waverley-has-taken-the-first-vital-step-to-declare-a-climate-emergency/</t>
  </si>
  <si>
    <t>Winsford Town council</t>
  </si>
  <si>
    <t>Did not include CE</t>
  </si>
  <si>
    <t>Cheshire East</t>
  </si>
  <si>
    <t>noted the UK Labour May 1 resolution but the council motion did not itself declare anything</t>
  </si>
  <si>
    <t>Haliburton County</t>
  </si>
  <si>
    <t>Action plan but no CED</t>
  </si>
  <si>
    <t>Burnaby</t>
  </si>
  <si>
    <t>Environment and social planning cttee recommended that councils do CED</t>
  </si>
  <si>
    <t>https://www.burnabynow.com/news/wishful-thinking-vs-viable-plan-burnaby-mulls-climate-emergency-targets-1.23937482</t>
  </si>
  <si>
    <t>Charlotteville?</t>
  </si>
  <si>
    <t>https://canadians.org/blog/city-charlottetown-joins-growing-list-declaring-climate-emergency</t>
  </si>
  <si>
    <t>23 Sept 2019</t>
  </si>
  <si>
    <t>Climate 'crisis' rather than 'emergency' in agenda, but motion was amended to 'emergeny' during the meeting - advised by local campaigners</t>
  </si>
  <si>
    <t>Berlin</t>
  </si>
  <si>
    <t>Used Klimanotlage instead of Klimanotstand</t>
  </si>
  <si>
    <t>Great Britain</t>
  </si>
  <si>
    <t>House of Commons</t>
  </si>
  <si>
    <t>Motion is a recommendation to the government not a binding decision of the Parliament .</t>
  </si>
  <si>
    <t>Forli</t>
  </si>
  <si>
    <t>29 Jly 2019</t>
  </si>
  <si>
    <t>used 'crisis' not 'emergency'</t>
  </si>
  <si>
    <t>Cassola</t>
  </si>
  <si>
    <t>20 Sept 2019</t>
  </si>
  <si>
    <t>Marshall Islands</t>
  </si>
  <si>
    <t>Hood River</t>
  </si>
  <si>
    <t>passed 'climate crisis motion</t>
  </si>
  <si>
    <t>https://www.hoodrivernews.com/news/hr-council-resolution-declares-climate-crisis/article_8d412960-07d2-11ea-bf89-abaf82d51f56.html</t>
  </si>
  <si>
    <t>The final word on what happens with this spreadsheet lies with the ICEF reference group</t>
  </si>
  <si>
    <t>At the moment Philip Sutton manages the whole spreadsheet</t>
  </si>
  <si>
    <t>At the moment the design of the charts is the reponsibility of Margaret Hender.</t>
  </si>
  <si>
    <t>At the moment Dave Kimble is developing a system for lat/long data to enable maps to be developed  from the spreadsheet data.</t>
  </si>
  <si>
    <t>Iowa City</t>
  </si>
  <si>
    <t>August</t>
  </si>
  <si>
    <t>Failed CEDs - voted down or weak amended version passed</t>
  </si>
  <si>
    <t>Aust</t>
  </si>
  <si>
    <t>Adelaide CIty</t>
  </si>
  <si>
    <t>But passed a CED motion 27/8/19</t>
  </si>
  <si>
    <t>Marion (SA)</t>
  </si>
  <si>
    <t>Eurobodalla (NSW)</t>
  </si>
  <si>
    <t>Brisbane City</t>
  </si>
  <si>
    <t>Wagga</t>
  </si>
  <si>
    <t>Holdfast Bay (SA)</t>
  </si>
  <si>
    <t>Passed later at 2nd attempt</t>
  </si>
  <si>
    <t xml:space="preserve">Orange </t>
  </si>
  <si>
    <t>Snowy Valleys Council</t>
  </si>
  <si>
    <t>Alice Springs</t>
  </si>
  <si>
    <t>Wangaratta</t>
  </si>
  <si>
    <t>Wingecarribee</t>
  </si>
  <si>
    <t>CED motion amended to "THATan  information  session  be  held  with  all  councillors and delivered  by  staff outliningthe  actions  currently  being  undertaken  which  addresses the  issues  as identified in the [CED motion]"</t>
  </si>
  <si>
    <t>Port Stephens</t>
  </si>
  <si>
    <t>Geelong</t>
  </si>
  <si>
    <t>passed very watered down motion with no CED</t>
  </si>
  <si>
    <t>Monash</t>
  </si>
  <si>
    <t>motion didn't include CED</t>
  </si>
  <si>
    <t>Glenorchy</t>
  </si>
  <si>
    <t>passed amended motion that removed CED</t>
  </si>
  <si>
    <t>Indigo</t>
  </si>
  <si>
    <t>30/9/19 ??</t>
  </si>
  <si>
    <t>Coffs Harbour</t>
  </si>
  <si>
    <t>Knox City Council</t>
  </si>
  <si>
    <t>climate emergency' amended out of motion that was passed</t>
  </si>
  <si>
    <t>Norwood Payneham St Peters</t>
  </si>
  <si>
    <t>amended out 'climate emergency'</t>
  </si>
  <si>
    <t>ONkaparing (SA)</t>
  </si>
  <si>
    <t>Meander Valley (Tas)</t>
  </si>
  <si>
    <t>rejected CED motioin</t>
  </si>
  <si>
    <t>Bathurst Regional Council</t>
  </si>
  <si>
    <t>stopped short of CE</t>
  </si>
  <si>
    <t>Otago Regional COuncil</t>
  </si>
  <si>
    <t>Aug? 2019</t>
  </si>
  <si>
    <t>Gisborn</t>
  </si>
  <si>
    <t>TO DO list</t>
  </si>
  <si>
    <t>– Fill in all the states/provinces/cantons etc in the existing country nesting files</t>
  </si>
  <si>
    <t>– Update all the populations in the spreadsheet to 2019 using reliable sources</t>
  </si>
  <si>
    <t>– Update the links to information about the government declaration - on the front sheet</t>
  </si>
  <si>
    <t>– Create nesting files for the countries that are most likely to be the next ones to have a government make a climate emergency declaration</t>
  </si>
  <si>
    <t>AT</t>
  </si>
  <si>
    <t>PL</t>
  </si>
  <si>
    <t>IR</t>
  </si>
  <si>
    <t>PH</t>
  </si>
  <si>
    <t>SP</t>
  </si>
  <si>
    <t>PO</t>
  </si>
  <si>
    <t>SW</t>
  </si>
  <si>
    <t>JA</t>
  </si>
  <si>
    <t>MT</t>
  </si>
  <si>
    <t>SK</t>
  </si>
  <si>
    <t xml:space="preserve">AU
</t>
  </si>
  <si>
    <t>HU</t>
  </si>
  <si>
    <t>BA</t>
  </si>
  <si>
    <t>EU</t>
  </si>
  <si>
    <t>SE</t>
  </si>
  <si>
    <t>LI</t>
  </si>
  <si>
    <t>Today's date</t>
  </si>
  <si>
    <t xml:space="preserve">Canada total:  </t>
  </si>
  <si>
    <t>"Double entry bookkeeping" cross reference to the Work sheet</t>
  </si>
  <si>
    <t>&lt;= Work =&gt;</t>
  </si>
  <si>
    <t>&lt;= Data =&gt;</t>
  </si>
  <si>
    <t>Procedure in Charts sheet</t>
  </si>
  <si>
    <r>
      <rPr>
        <b/>
      </rPr>
      <t>1.</t>
    </r>
    <r>
      <t xml:space="preserve"> Insert a new row immediately above the 'today's date' row (or in date sequence in an earlier row)</t>
    </r>
  </si>
  <si>
    <r>
      <t xml:space="preserve">2. Insert new government name,date and population via cross-references from the </t>
    </r>
    <r>
      <rPr>
        <b/>
      </rPr>
      <t xml:space="preserve">Work </t>
    </r>
    <r>
      <t xml:space="preserve">sheet , 
THEN insert plus sign and cross-ref to previous new government cell in that country.  </t>
    </r>
  </si>
  <si>
    <t>3. IF it is a small-area government in a big area that has declared earlier, the population figure does not increase</t>
  </si>
  <si>
    <t>4. IF it is a big-area government and small-area governments have declared earlier, add coss-refs to the Work Sheet negative population figures in the population cell</t>
  </si>
  <si>
    <t>5. For all other countries, adjust the figures in the new row to match the row of the previous place added for that country</t>
  </si>
  <si>
    <r>
      <t xml:space="preserve">6. </t>
    </r>
    <r>
      <rPr>
        <b/>
      </rPr>
      <t xml:space="preserve">Bold </t>
    </r>
    <r>
      <t xml:space="preserve">entried are where a population increment is added to a column, and </t>
    </r>
    <r>
      <rPr>
        <color rgb="FF9900FF"/>
      </rPr>
      <t xml:space="preserve">purple </t>
    </r>
    <r>
      <t>entries are where there is a nested government added to the list that doesn't add any net population.</t>
    </r>
  </si>
  <si>
    <t>Dec 2016</t>
  </si>
  <si>
    <t>Feb 2017</t>
  </si>
  <si>
    <t>Nov 2017</t>
  </si>
  <si>
    <t>Dec 2017</t>
  </si>
  <si>
    <t>Apr 2018</t>
  </si>
  <si>
    <t>Jun 2018</t>
  </si>
  <si>
    <t>Jul 2018</t>
  </si>
  <si>
    <t>Aug 2018</t>
  </si>
  <si>
    <t>Sep 2018</t>
  </si>
  <si>
    <t>Oct 2018</t>
  </si>
  <si>
    <t>Nov 2018</t>
  </si>
  <si>
    <t>Dec 2018</t>
  </si>
  <si>
    <t>Jan 2019</t>
  </si>
  <si>
    <t>Feb 2019</t>
  </si>
  <si>
    <t>Mar 2019</t>
  </si>
  <si>
    <t>Apr 2019</t>
  </si>
  <si>
    <t>May 2019</t>
  </si>
  <si>
    <t>June 2019</t>
  </si>
  <si>
    <t>July 2019</t>
  </si>
  <si>
    <t>Aug 2019</t>
  </si>
  <si>
    <t>Sept 2019</t>
  </si>
</sst>
</file>

<file path=xl/styles.xml><?xml version="1.0" encoding="utf-8"?>
<styleSheet xmlns="http://schemas.openxmlformats.org/spreadsheetml/2006/main" xmlns:x14ac="http://schemas.microsoft.com/office/spreadsheetml/2009/9/ac" xmlns:mc="http://schemas.openxmlformats.org/markup-compatibility/2006">
  <numFmts count="13">
    <numFmt numFmtId="164" formatCode="d&quot; &quot;mmm&quot; &quot;yyyy"/>
    <numFmt numFmtId="165" formatCode="d&quot; &quot;mmmm&quot; &quot;yyyy"/>
    <numFmt numFmtId="166" formatCode="d mmmm yyyy"/>
    <numFmt numFmtId="167" formatCode="dd/MM/yyyy"/>
    <numFmt numFmtId="168" formatCode="d mmmm, yyyy"/>
    <numFmt numFmtId="169" formatCode="dd mmmm, yyyy"/>
    <numFmt numFmtId="170" formatCode="d/m/yy"/>
    <numFmt numFmtId="171" formatCode="mmm yyyy"/>
    <numFmt numFmtId="172" formatCode="mmmm d yyyy"/>
    <numFmt numFmtId="173" formatCode="d mmmm"/>
    <numFmt numFmtId="174" formatCode="mmmm yyyy"/>
    <numFmt numFmtId="175" formatCode="mmm d yyyy"/>
    <numFmt numFmtId="176" formatCode="d mmm yyyy"/>
  </numFmts>
  <fonts count="71">
    <font>
      <sz val="10.0"/>
      <color rgb="FF000000"/>
      <name val="Arial"/>
    </font>
    <font>
      <sz val="18.0"/>
    </font>
    <font/>
    <font>
      <i/>
      <sz val="11.0"/>
      <color rgb="FF3C4043"/>
      <name val="Roboto"/>
    </font>
    <font>
      <sz val="9.0"/>
    </font>
    <font>
      <u/>
      <sz val="10.0"/>
      <color rgb="FF0000FF"/>
    </font>
    <font>
      <b/>
      <color rgb="FF000000"/>
      <name val="Roboto"/>
    </font>
    <font>
      <b/>
      <sz val="9.0"/>
    </font>
    <font>
      <u/>
      <color rgb="FF000000"/>
      <name val="Arial"/>
    </font>
    <font>
      <name val="Arial"/>
    </font>
    <font>
      <u/>
      <color rgb="FF0000FF"/>
    </font>
    <font>
      <sz val="9.0"/>
      <color rgb="FFB7B7B7"/>
      <name val="Arial"/>
    </font>
    <font>
      <u/>
      <sz val="9.0"/>
      <color rgb="FF000000"/>
    </font>
    <font>
      <sz val="9.0"/>
      <color rgb="FF000000"/>
    </font>
    <font>
      <i/>
      <sz val="9.0"/>
    </font>
    <font>
      <sz val="9.0"/>
      <name val="Arial"/>
    </font>
    <font>
      <sz val="11.0"/>
      <color rgb="FF0B0080"/>
      <name val="Sans-serif"/>
    </font>
    <font>
      <sz val="9.0"/>
      <color rgb="FF0000FF"/>
    </font>
    <font>
      <sz val="9.0"/>
      <color rgb="FF000000"/>
      <name val="Arial"/>
    </font>
    <font>
      <u/>
      <color rgb="FF0000FF"/>
    </font>
    <font>
      <b/>
    </font>
    <font>
      <sz val="9.0"/>
      <color rgb="FF38761D"/>
    </font>
    <font>
      <sz val="14.0"/>
      <color rgb="FFFFFFFF"/>
      <name val="Arial"/>
    </font>
    <font>
      <color rgb="FF000000"/>
    </font>
    <font>
      <b/>
      <sz val="9.0"/>
      <color rgb="FFFF0000"/>
    </font>
    <font>
      <sz val="9.0"/>
      <color rgb="FFFF0000"/>
    </font>
    <font>
      <sz val="9.0"/>
      <color rgb="FF990000"/>
      <name val="Arial"/>
    </font>
    <font>
      <b/>
      <sz val="9.0"/>
      <color rgb="FF990000"/>
    </font>
    <font>
      <sz val="9.0"/>
      <color rgb="FF990000"/>
    </font>
    <font>
      <b/>
      <sz val="9.0"/>
      <color rgb="FF990000"/>
      <name val="Arial"/>
    </font>
    <font>
      <color rgb="FF990000"/>
    </font>
    <font>
      <sz val="9.0"/>
      <color rgb="FFFF0000"/>
      <name val="Arial"/>
    </font>
    <font>
      <color rgb="FF000000"/>
      <name val="Roboto"/>
    </font>
    <font>
      <b/>
      <name val="Arial"/>
    </font>
    <font>
      <i/>
      <color rgb="FF000000"/>
      <name val="Arial"/>
    </font>
    <font>
      <color rgb="FFFFFFFF"/>
      <name val="Arial"/>
    </font>
    <font>
      <color rgb="FF000000"/>
      <name val="Arial"/>
    </font>
    <font>
      <b/>
      <sz val="9.0"/>
      <name val="Arial"/>
    </font>
    <font>
      <b/>
      <sz val="9.0"/>
      <color rgb="FF000000"/>
      <name val="Arial"/>
    </font>
    <font>
      <sz val="9.0"/>
      <color rgb="FF9900FF"/>
      <name val="Arial"/>
    </font>
    <font>
      <sz val="9.0"/>
      <color rgb="FF6AA84F"/>
      <name val="Arial"/>
    </font>
    <font>
      <color rgb="FF6AA84F"/>
      <name val="Arial"/>
    </font>
    <font>
      <sz val="9.0"/>
      <color rgb="FF000000"/>
      <name val="Sans-serif"/>
    </font>
    <font>
      <u/>
      <sz val="9.0"/>
      <color rgb="FF000000"/>
      <name val="Arial"/>
    </font>
    <font>
      <sz val="9.0"/>
      <color rgb="FFFFFFFF"/>
    </font>
    <font>
      <i/>
      <sz val="9.0"/>
      <color rgb="FFFF0000"/>
    </font>
    <font>
      <sz val="11.0"/>
      <color rgb="FF000000"/>
      <name val="Inconsolata"/>
    </font>
    <font>
      <sz val="9.0"/>
      <color rgb="FF222222"/>
      <name val="Roboto"/>
    </font>
    <font>
      <sz val="9.0"/>
      <color rgb="FF222222"/>
      <name val="Arial"/>
    </font>
    <font>
      <u/>
      <color rgb="FF000000"/>
    </font>
    <font>
      <b/>
      <sz val="9.0"/>
      <color rgb="FF990000"/>
      <name val="Roboto"/>
    </font>
    <font>
      <sz val="9.0"/>
      <color rgb="FF000000"/>
      <name val="Roboto"/>
    </font>
    <font>
      <b/>
      <sz val="9.0"/>
      <color rgb="FF000000"/>
      <name val="Inconsolata"/>
    </font>
    <font>
      <b/>
      <sz val="9.0"/>
      <color rgb="FF0000FF"/>
      <name val="Arial"/>
    </font>
    <font>
      <b/>
      <sz val="10.0"/>
      <color rgb="FF000000"/>
      <name val="Inconsolata"/>
    </font>
    <font>
      <u/>
      <sz val="9.0"/>
      <color rgb="FF0000FF"/>
    </font>
    <font>
      <u/>
      <color rgb="FF0000FF"/>
    </font>
    <font>
      <u/>
      <sz val="9.0"/>
      <color rgb="FF0000FF"/>
    </font>
    <font>
      <sz val="11.0"/>
      <color rgb="FF000000"/>
      <name val="Calibri"/>
    </font>
    <font>
      <sz val="11.0"/>
      <color rgb="FF333333"/>
      <name val="Helvetica Neue"/>
    </font>
    <font>
      <color rgb="FF000000"/>
      <name val="Docs-Roboto"/>
    </font>
    <font>
      <sz val="11.0"/>
      <color rgb="FF337AB7"/>
      <name val="Arial"/>
    </font>
    <font>
      <sz val="11.0"/>
      <color rgb="FF333333"/>
      <name val="Arial"/>
    </font>
    <font>
      <color rgb="FF8E7CC3"/>
      <name val="Arial"/>
    </font>
    <font>
      <sz val="11.0"/>
    </font>
    <font>
      <b/>
      <color rgb="FF000000"/>
      <name val="Arial"/>
    </font>
    <font>
      <b/>
      <sz val="10.0"/>
      <color rgb="FF000000"/>
    </font>
    <font>
      <b/>
      <sz val="11.0"/>
      <color rgb="FF000000"/>
      <name val="Arial"/>
    </font>
    <font>
      <sz val="11.0"/>
      <name val="Arial"/>
    </font>
    <font>
      <color rgb="FF38761D"/>
    </font>
    <font>
      <b/>
      <i/>
      <color rgb="FF000000"/>
      <name val="Arial"/>
    </font>
  </fonts>
  <fills count="14">
    <fill>
      <patternFill patternType="none"/>
    </fill>
    <fill>
      <patternFill patternType="lightGray"/>
    </fill>
    <fill>
      <patternFill patternType="solid">
        <fgColor rgb="FFFFFFFF"/>
        <bgColor rgb="FFFFFFFF"/>
      </patternFill>
    </fill>
    <fill>
      <patternFill patternType="solid">
        <fgColor rgb="FFF0EFF0"/>
        <bgColor rgb="FFF0EFF0"/>
      </patternFill>
    </fill>
    <fill>
      <patternFill patternType="solid">
        <fgColor rgb="FFF3F3F3"/>
        <bgColor rgb="FFF3F3F3"/>
      </patternFill>
    </fill>
    <fill>
      <patternFill patternType="solid">
        <fgColor rgb="FFD9D9D9"/>
        <bgColor rgb="FFD9D9D9"/>
      </patternFill>
    </fill>
    <fill>
      <patternFill patternType="solid">
        <fgColor rgb="FFB6D7A8"/>
        <bgColor rgb="FFB6D7A8"/>
      </patternFill>
    </fill>
    <fill>
      <patternFill patternType="solid">
        <fgColor rgb="FFD9EAD3"/>
        <bgColor rgb="FFD9EAD3"/>
      </patternFill>
    </fill>
    <fill>
      <patternFill patternType="solid">
        <fgColor rgb="FFFFE599"/>
        <bgColor rgb="FFFFE599"/>
      </patternFill>
    </fill>
    <fill>
      <patternFill patternType="solid">
        <fgColor rgb="FFEFEFEF"/>
        <bgColor rgb="FFEFEFEF"/>
      </patternFill>
    </fill>
    <fill>
      <patternFill patternType="solid">
        <fgColor rgb="FFCC0000"/>
        <bgColor rgb="FFCC0000"/>
      </patternFill>
    </fill>
    <fill>
      <patternFill patternType="solid">
        <fgColor rgb="FF666666"/>
        <bgColor rgb="FF666666"/>
      </patternFill>
    </fill>
    <fill>
      <patternFill patternType="solid">
        <fgColor rgb="FFFFFF00"/>
        <bgColor rgb="FFFFFF00"/>
      </patternFill>
    </fill>
    <fill>
      <patternFill patternType="solid">
        <fgColor rgb="FFFFF2CC"/>
        <bgColor rgb="FFFFF2CC"/>
      </patternFill>
    </fill>
  </fills>
  <borders count="13">
    <border/>
    <border>
      <left style="thick">
        <color rgb="FF31A2AC"/>
      </left>
      <top style="thick">
        <color rgb="FF31A2AC"/>
      </top>
    </border>
    <border>
      <top style="thick">
        <color rgb="FF31A2AC"/>
      </top>
    </border>
    <border>
      <right style="thick">
        <color rgb="FF31A2AC"/>
      </right>
      <top style="thick">
        <color rgb="FF31A2AC"/>
      </top>
    </border>
    <border>
      <left style="thick">
        <color rgb="FF31A2AC"/>
      </left>
    </border>
    <border>
      <right style="thick">
        <color rgb="FF31A2AC"/>
      </right>
    </border>
    <border>
      <left style="thick">
        <color rgb="FF31A2AC"/>
      </left>
      <bottom style="thick">
        <color rgb="FF31A2AC"/>
      </bottom>
    </border>
    <border>
      <bottom style="thick">
        <color rgb="FF31A2AC"/>
      </bottom>
    </border>
    <border>
      <right style="thick">
        <color rgb="FF31A2AC"/>
      </right>
      <bottom style="thick">
        <color rgb="FF31A2AC"/>
      </bottom>
    </border>
    <border>
      <top style="thin">
        <color rgb="FF000000"/>
      </top>
      <bottom style="thin">
        <color rgb="FF000000"/>
      </bottom>
    </border>
    <border>
      <bottom style="thick">
        <color rgb="FF666666"/>
      </bottom>
    </border>
    <border>
      <right/>
      <bottom style="thick">
        <color rgb="FF666666"/>
      </bottom>
    </border>
    <border>
      <right style="thin">
        <color rgb="FFFFFFFF"/>
      </right>
    </border>
  </borders>
  <cellStyleXfs count="1">
    <xf borderId="0" fillId="0" fontId="0" numFmtId="0" applyAlignment="1" applyFont="1"/>
  </cellStyleXfs>
  <cellXfs count="329">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2" fontId="3" numFmtId="0" xfId="0" applyAlignment="1" applyFill="1" applyFont="1">
      <alignment readingOrder="0"/>
    </xf>
    <xf borderId="0" fillId="0" fontId="4" numFmtId="0" xfId="0" applyFont="1"/>
    <xf borderId="0" fillId="0" fontId="5" numFmtId="0" xfId="0" applyFont="1"/>
    <xf borderId="0" fillId="0" fontId="4" numFmtId="0" xfId="0" applyAlignment="1" applyFont="1">
      <alignment readingOrder="0"/>
    </xf>
    <xf borderId="1" fillId="3" fontId="2" numFmtId="0" xfId="0" applyAlignment="1" applyBorder="1" applyFill="1" applyFont="1">
      <alignment readingOrder="0"/>
    </xf>
    <xf borderId="0" fillId="0" fontId="6" numFmtId="0" xfId="0" applyAlignment="1" applyFont="1">
      <alignment horizontal="right" readingOrder="0"/>
    </xf>
    <xf borderId="2" fillId="3" fontId="2" numFmtId="0" xfId="0" applyBorder="1" applyFont="1"/>
    <xf borderId="3" fillId="3" fontId="2" numFmtId="0" xfId="0" applyBorder="1" applyFont="1"/>
    <xf borderId="0" fillId="0" fontId="7" numFmtId="0" xfId="0" applyAlignment="1" applyFont="1">
      <alignment horizontal="left" readingOrder="0"/>
    </xf>
    <xf borderId="4" fillId="3" fontId="8" numFmtId="0" xfId="0" applyAlignment="1" applyBorder="1" applyFont="1">
      <alignment readingOrder="0"/>
    </xf>
    <xf borderId="0" fillId="4" fontId="4" numFmtId="0" xfId="0" applyAlignment="1" applyFill="1" applyFont="1">
      <alignment readingOrder="0"/>
    </xf>
    <xf borderId="0" fillId="3" fontId="2" numFmtId="0" xfId="0" applyFont="1"/>
    <xf borderId="0" fillId="4" fontId="4" numFmtId="0" xfId="0" applyFont="1"/>
    <xf borderId="5" fillId="3" fontId="2" numFmtId="0" xfId="0" applyBorder="1" applyFont="1"/>
    <xf borderId="0" fillId="4" fontId="7" numFmtId="0" xfId="0" applyAlignment="1" applyFont="1">
      <alignment horizontal="right" readingOrder="0"/>
    </xf>
    <xf borderId="4" fillId="3" fontId="2" numFmtId="0" xfId="0" applyAlignment="1" applyBorder="1" applyFont="1">
      <alignment readingOrder="0"/>
    </xf>
    <xf borderId="0" fillId="4" fontId="7" numFmtId="3" xfId="0" applyAlignment="1" applyFont="1" applyNumberFormat="1">
      <alignment horizontal="left" readingOrder="0"/>
    </xf>
    <xf borderId="6" fillId="3" fontId="2" numFmtId="0" xfId="0" applyAlignment="1" applyBorder="1" applyFont="1">
      <alignment readingOrder="0"/>
    </xf>
    <xf borderId="0" fillId="4" fontId="7" numFmtId="0" xfId="0" applyAlignment="1" applyFont="1">
      <alignment horizontal="left" readingOrder="0"/>
    </xf>
    <xf borderId="7" fillId="3" fontId="2" numFmtId="0" xfId="0" applyBorder="1" applyFont="1"/>
    <xf borderId="0" fillId="2" fontId="9" numFmtId="0" xfId="0" applyAlignment="1" applyFont="1">
      <alignment vertical="bottom"/>
    </xf>
    <xf borderId="8" fillId="3" fontId="2" numFmtId="0" xfId="0" applyBorder="1" applyFont="1"/>
    <xf borderId="0" fillId="2" fontId="9" numFmtId="0" xfId="0" applyAlignment="1" applyFont="1">
      <alignment vertical="bottom"/>
    </xf>
    <xf borderId="0" fillId="5" fontId="4" numFmtId="0" xfId="0" applyAlignment="1" applyFill="1" applyFont="1">
      <alignment readingOrder="0"/>
    </xf>
    <xf borderId="0" fillId="5" fontId="4" numFmtId="0" xfId="0" applyFont="1"/>
    <xf borderId="0" fillId="5" fontId="4" numFmtId="0" xfId="0" applyAlignment="1" applyFont="1">
      <alignment horizontal="right" readingOrder="0"/>
    </xf>
    <xf borderId="0" fillId="5" fontId="4" numFmtId="0" xfId="0" applyAlignment="1" applyFont="1">
      <alignment horizontal="center" readingOrder="0"/>
    </xf>
    <xf borderId="0" fillId="5" fontId="4" numFmtId="0" xfId="0" applyAlignment="1" applyFont="1">
      <alignment horizontal="left" readingOrder="0"/>
    </xf>
    <xf borderId="0" fillId="6" fontId="7" numFmtId="0" xfId="0" applyAlignment="1" applyFill="1" applyFont="1">
      <alignment readingOrder="0"/>
    </xf>
    <xf borderId="0" fillId="0" fontId="4" numFmtId="0" xfId="0" applyAlignment="1" applyFont="1">
      <alignment horizontal="left"/>
    </xf>
    <xf borderId="0" fillId="2" fontId="4" numFmtId="0" xfId="0" applyAlignment="1" applyFont="1">
      <alignment readingOrder="0"/>
    </xf>
    <xf borderId="0" fillId="0" fontId="10" numFmtId="0" xfId="0" applyAlignment="1" applyFont="1">
      <alignment readingOrder="0"/>
    </xf>
    <xf borderId="0" fillId="0" fontId="11" numFmtId="0" xfId="0" applyAlignment="1" applyFont="1">
      <alignment readingOrder="0" shrinkToFit="0" vertical="bottom" wrapText="0"/>
    </xf>
    <xf borderId="0" fillId="2" fontId="4" numFmtId="3" xfId="0" applyAlignment="1" applyFont="1" applyNumberFormat="1">
      <alignment readingOrder="0"/>
    </xf>
    <xf borderId="0" fillId="0" fontId="4" numFmtId="164" xfId="0" applyAlignment="1" applyFont="1" applyNumberFormat="1">
      <alignment readingOrder="0"/>
    </xf>
    <xf borderId="0" fillId="0" fontId="12" numFmtId="0" xfId="0" applyAlignment="1" applyFont="1">
      <alignment readingOrder="0"/>
    </xf>
    <xf borderId="0" fillId="2" fontId="7" numFmtId="0" xfId="0" applyAlignment="1" applyFont="1">
      <alignment readingOrder="0"/>
    </xf>
    <xf borderId="0" fillId="0" fontId="13" numFmtId="0" xfId="0" applyAlignment="1" applyFont="1">
      <alignment readingOrder="0"/>
    </xf>
    <xf borderId="0" fillId="0" fontId="14" numFmtId="0" xfId="0" applyAlignment="1" applyFont="1">
      <alignment readingOrder="0"/>
    </xf>
    <xf borderId="9" fillId="7" fontId="4" numFmtId="3" xfId="0" applyBorder="1" applyFill="1" applyFont="1" applyNumberFormat="1"/>
    <xf borderId="0" fillId="0" fontId="4" numFmtId="0" xfId="0" applyAlignment="1" applyFont="1">
      <alignment horizontal="right" readingOrder="0"/>
    </xf>
    <xf borderId="0" fillId="0" fontId="4" numFmtId="10" xfId="0" applyAlignment="1" applyFont="1" applyNumberFormat="1">
      <alignment horizontal="left"/>
    </xf>
    <xf borderId="0" fillId="0" fontId="15" numFmtId="0" xfId="0" applyAlignment="1" applyFont="1">
      <alignment readingOrder="0" shrinkToFit="0" vertical="bottom" wrapText="0"/>
    </xf>
    <xf borderId="0" fillId="0" fontId="15" numFmtId="3" xfId="0" applyAlignment="1" applyFont="1" applyNumberFormat="1">
      <alignment horizontal="right" readingOrder="0" shrinkToFit="0" vertical="bottom" wrapText="0"/>
    </xf>
    <xf borderId="0" fillId="0" fontId="4" numFmtId="165" xfId="0" applyAlignment="1" applyFont="1" applyNumberFormat="1">
      <alignment readingOrder="0"/>
    </xf>
    <xf borderId="0" fillId="0" fontId="4" numFmtId="165" xfId="0" applyFont="1" applyNumberFormat="1"/>
    <xf borderId="0" fillId="0" fontId="2" numFmtId="3" xfId="0" applyAlignment="1" applyFont="1" applyNumberFormat="1">
      <alignment readingOrder="0"/>
    </xf>
    <xf borderId="0" fillId="0" fontId="2" numFmtId="0" xfId="0" applyAlignment="1" applyFont="1">
      <alignment readingOrder="0"/>
    </xf>
    <xf borderId="0" fillId="2" fontId="11" numFmtId="0" xfId="0" applyAlignment="1" applyFont="1">
      <alignment readingOrder="0" shrinkToFit="0" vertical="bottom" wrapText="0"/>
    </xf>
    <xf borderId="0" fillId="0" fontId="2" numFmtId="3" xfId="0" applyFont="1" applyNumberFormat="1"/>
    <xf borderId="0" fillId="0" fontId="4" numFmtId="0" xfId="0" applyAlignment="1" applyFont="1">
      <alignment readingOrder="0"/>
    </xf>
    <xf borderId="0" fillId="0" fontId="4" numFmtId="10" xfId="0" applyAlignment="1" applyFont="1" applyNumberFormat="1">
      <alignment horizontal="left" readingOrder="0"/>
    </xf>
    <xf borderId="0" fillId="0" fontId="16" numFmtId="0" xfId="0" applyAlignment="1" applyFont="1">
      <alignment readingOrder="0"/>
    </xf>
    <xf borderId="9" fillId="7" fontId="4" numFmtId="3" xfId="0" applyAlignment="1" applyBorder="1" applyFont="1" applyNumberFormat="1">
      <alignment readingOrder="0"/>
    </xf>
    <xf borderId="0" fillId="0" fontId="4" numFmtId="3" xfId="0" applyAlignment="1" applyFont="1" applyNumberFormat="1">
      <alignment readingOrder="0"/>
    </xf>
    <xf borderId="0" fillId="0" fontId="2" numFmtId="10" xfId="0" applyFont="1" applyNumberFormat="1"/>
    <xf borderId="0" fillId="0" fontId="4" numFmtId="166" xfId="0" applyAlignment="1" applyFont="1" applyNumberFormat="1">
      <alignment horizontal="left" readingOrder="0"/>
    </xf>
    <xf borderId="0" fillId="0" fontId="17" numFmtId="0" xfId="0" applyAlignment="1" applyFont="1">
      <alignment readingOrder="0" shrinkToFit="0" wrapText="1"/>
    </xf>
    <xf borderId="0" fillId="2" fontId="18" numFmtId="0" xfId="0" applyAlignment="1" applyFont="1">
      <alignment horizontal="left" readingOrder="0"/>
    </xf>
    <xf borderId="0" fillId="0" fontId="19" numFmtId="0" xfId="0" applyAlignment="1" applyFont="1">
      <alignment readingOrder="0"/>
    </xf>
    <xf borderId="0" fillId="2" fontId="15" numFmtId="3" xfId="0" applyAlignment="1" applyFont="1" applyNumberFormat="1">
      <alignment horizontal="right" readingOrder="0" shrinkToFit="0" vertical="bottom" wrapText="0"/>
    </xf>
    <xf borderId="0" fillId="5" fontId="7" numFmtId="0" xfId="0" applyAlignment="1" applyFont="1">
      <alignment readingOrder="0"/>
    </xf>
    <xf borderId="0" fillId="5" fontId="4" numFmtId="0" xfId="0" applyAlignment="1" applyFont="1">
      <alignment horizontal="center"/>
    </xf>
    <xf borderId="0" fillId="5" fontId="7" numFmtId="0" xfId="0" applyFont="1"/>
    <xf borderId="0" fillId="5" fontId="7" numFmtId="0" xfId="0" applyAlignment="1" applyFont="1">
      <alignment horizontal="left" readingOrder="0"/>
    </xf>
    <xf borderId="0" fillId="5" fontId="7" numFmtId="0" xfId="0" applyAlignment="1" applyFont="1">
      <alignment horizontal="center" readingOrder="0"/>
    </xf>
    <xf borderId="0" fillId="0" fontId="20" numFmtId="0" xfId="0" applyFont="1"/>
    <xf borderId="0" fillId="0" fontId="21" numFmtId="3" xfId="0" applyAlignment="1" applyFont="1" applyNumberFormat="1">
      <alignment readingOrder="0"/>
    </xf>
    <xf borderId="0" fillId="0" fontId="4" numFmtId="0" xfId="0" applyAlignment="1" applyFont="1">
      <alignment horizontal="center"/>
    </xf>
    <xf borderId="0" fillId="8" fontId="7" numFmtId="0" xfId="0" applyAlignment="1" applyFill="1" applyFont="1">
      <alignment readingOrder="0"/>
    </xf>
    <xf borderId="0" fillId="0" fontId="4" numFmtId="3" xfId="0" applyFont="1" applyNumberFormat="1"/>
    <xf borderId="0" fillId="0" fontId="4" numFmtId="164" xfId="0" applyAlignment="1" applyFont="1" applyNumberFormat="1">
      <alignment horizontal="left"/>
    </xf>
    <xf borderId="9" fillId="0" fontId="4" numFmtId="3" xfId="0" applyBorder="1" applyFont="1" applyNumberFormat="1"/>
    <xf borderId="0" fillId="9" fontId="4" numFmtId="0" xfId="0" applyAlignment="1" applyFill="1" applyFont="1">
      <alignment readingOrder="0"/>
    </xf>
    <xf borderId="0" fillId="9" fontId="11" numFmtId="0" xfId="0" applyAlignment="1" applyFont="1">
      <alignment readingOrder="0" shrinkToFit="0" vertical="bottom" wrapText="0"/>
    </xf>
    <xf borderId="0" fillId="9" fontId="15" numFmtId="0" xfId="0" applyAlignment="1" applyFont="1">
      <alignment readingOrder="0" shrinkToFit="0" vertical="bottom" wrapText="0"/>
    </xf>
    <xf borderId="0" fillId="10" fontId="15" numFmtId="3" xfId="0" applyAlignment="1" applyFill="1" applyFont="1" applyNumberFormat="1">
      <alignment horizontal="right" readingOrder="0" shrinkToFit="0" vertical="bottom" wrapText="0"/>
    </xf>
    <xf borderId="0" fillId="10" fontId="4" numFmtId="165" xfId="0" applyFont="1" applyNumberFormat="1"/>
    <xf borderId="0" fillId="9" fontId="4" numFmtId="165" xfId="0" applyFont="1" applyNumberFormat="1"/>
    <xf borderId="0" fillId="0" fontId="2" numFmtId="0" xfId="0" applyAlignment="1" applyFont="1">
      <alignment horizontal="right" readingOrder="0"/>
    </xf>
    <xf borderId="0" fillId="10" fontId="22" numFmtId="3" xfId="0" applyAlignment="1" applyFont="1" applyNumberFormat="1">
      <alignment horizontal="center" readingOrder="0" shrinkToFit="0" vertical="bottom" wrapText="0"/>
    </xf>
    <xf borderId="0" fillId="0" fontId="23" numFmtId="0" xfId="0" applyAlignment="1" applyFont="1">
      <alignment horizontal="right" readingOrder="0"/>
    </xf>
    <xf borderId="0" fillId="0" fontId="23" numFmtId="0" xfId="0" applyAlignment="1" applyFont="1">
      <alignment readingOrder="0"/>
    </xf>
    <xf borderId="0" fillId="9" fontId="15" numFmtId="3" xfId="0" applyAlignment="1" applyFont="1" applyNumberFormat="1">
      <alignment horizontal="right" readingOrder="0" shrinkToFit="0" vertical="bottom" wrapText="0"/>
    </xf>
    <xf borderId="0" fillId="9" fontId="4" numFmtId="165" xfId="0" applyAlignment="1" applyFont="1" applyNumberFormat="1">
      <alignment readingOrder="0"/>
    </xf>
    <xf borderId="0" fillId="0" fontId="13" numFmtId="0" xfId="0" applyAlignment="1" applyFont="1">
      <alignment horizontal="center"/>
    </xf>
    <xf borderId="0" fillId="0" fontId="24" numFmtId="0" xfId="0" applyAlignment="1" applyFont="1">
      <alignment readingOrder="0"/>
    </xf>
    <xf borderId="0" fillId="0" fontId="25" numFmtId="0" xfId="0" applyAlignment="1" applyFont="1">
      <alignment readingOrder="0"/>
    </xf>
    <xf borderId="0" fillId="0" fontId="13" numFmtId="0" xfId="0" applyAlignment="1" applyFont="1">
      <alignment horizontal="center" readingOrder="0"/>
    </xf>
    <xf borderId="0" fillId="2" fontId="18" numFmtId="0" xfId="0" applyAlignment="1" applyFont="1">
      <alignment horizontal="center" readingOrder="0"/>
    </xf>
    <xf borderId="0" fillId="0" fontId="4" numFmtId="0" xfId="0" applyAlignment="1" applyFont="1">
      <alignment readingOrder="0"/>
    </xf>
    <xf borderId="0" fillId="0" fontId="26" numFmtId="0" xfId="0" applyAlignment="1" applyFont="1">
      <alignment readingOrder="0" shrinkToFit="0" vertical="bottom" wrapText="0"/>
    </xf>
    <xf borderId="0" fillId="0" fontId="26" numFmtId="3" xfId="0" applyAlignment="1" applyFont="1" applyNumberFormat="1">
      <alignment horizontal="right" readingOrder="0" shrinkToFit="0" vertical="bottom" wrapText="0"/>
    </xf>
    <xf borderId="0" fillId="0" fontId="27" numFmtId="0" xfId="0" applyAlignment="1" applyFont="1">
      <alignment readingOrder="0"/>
    </xf>
    <xf borderId="0" fillId="0" fontId="28" numFmtId="0" xfId="0" applyAlignment="1" applyFont="1">
      <alignment readingOrder="0"/>
    </xf>
    <xf borderId="0" fillId="0" fontId="29" numFmtId="3" xfId="0" applyAlignment="1" applyFont="1" applyNumberFormat="1">
      <alignment horizontal="right" readingOrder="0" shrinkToFit="0" vertical="bottom" wrapText="0"/>
    </xf>
    <xf borderId="0" fillId="2" fontId="26" numFmtId="0" xfId="0" applyAlignment="1" applyFont="1">
      <alignment horizontal="center" readingOrder="0"/>
    </xf>
    <xf borderId="0" fillId="0" fontId="28" numFmtId="0" xfId="0" applyAlignment="1" applyFont="1">
      <alignment horizontal="center"/>
    </xf>
    <xf borderId="0" fillId="0" fontId="30" numFmtId="0" xfId="0" applyFont="1"/>
    <xf borderId="0" fillId="0" fontId="31" numFmtId="3" xfId="0" applyAlignment="1" applyFont="1" applyNumberFormat="1">
      <alignment horizontal="right" readingOrder="0" shrinkToFit="0" vertical="bottom" wrapText="0"/>
    </xf>
    <xf borderId="0" fillId="0" fontId="4" numFmtId="3" xfId="0" applyAlignment="1" applyFont="1" applyNumberFormat="1">
      <alignment horizontal="right" readingOrder="0"/>
    </xf>
    <xf borderId="0" fillId="0" fontId="26" numFmtId="3" xfId="0" applyAlignment="1" applyFont="1" applyNumberFormat="1">
      <alignment horizontal="center" readingOrder="0" shrinkToFit="0" vertical="bottom" wrapText="0"/>
    </xf>
    <xf borderId="0" fillId="0" fontId="28" numFmtId="0" xfId="0" applyAlignment="1" applyFont="1">
      <alignment horizontal="center" readingOrder="0"/>
    </xf>
    <xf borderId="0" fillId="2" fontId="26" numFmtId="0" xfId="0" applyAlignment="1" applyFont="1">
      <alignment horizontal="left" readingOrder="0"/>
    </xf>
    <xf borderId="0" fillId="0" fontId="29" numFmtId="0" xfId="0" applyAlignment="1" applyFont="1">
      <alignment readingOrder="0" shrinkToFit="0" vertical="bottom" wrapText="0"/>
    </xf>
    <xf borderId="0" fillId="0" fontId="18" numFmtId="0" xfId="0" applyAlignment="1" applyFont="1">
      <alignment horizontal="left" readingOrder="0"/>
    </xf>
    <xf borderId="0" fillId="0" fontId="28" numFmtId="3" xfId="0" applyAlignment="1" applyFont="1" applyNumberFormat="1">
      <alignment readingOrder="0"/>
    </xf>
    <xf borderId="0" fillId="0" fontId="28" numFmtId="165" xfId="0" applyFont="1" applyNumberFormat="1"/>
    <xf borderId="0" fillId="0" fontId="27" numFmtId="3" xfId="0" applyAlignment="1" applyFont="1" applyNumberFormat="1">
      <alignment readingOrder="0"/>
    </xf>
    <xf borderId="0" fillId="0" fontId="18" numFmtId="0" xfId="0" applyAlignment="1" applyFont="1">
      <alignment readingOrder="0" shrinkToFit="0" vertical="bottom" wrapText="0"/>
    </xf>
    <xf borderId="0" fillId="2" fontId="32" numFmtId="0" xfId="0" applyAlignment="1" applyFont="1">
      <alignment readingOrder="0"/>
    </xf>
    <xf borderId="0" fillId="0" fontId="33" numFmtId="0" xfId="0" applyAlignment="1" applyFont="1">
      <alignment readingOrder="0" vertical="bottom"/>
    </xf>
    <xf borderId="0" fillId="0" fontId="33" numFmtId="167" xfId="0" applyAlignment="1" applyFont="1" applyNumberFormat="1">
      <alignment horizontal="right" vertical="bottom"/>
    </xf>
    <xf borderId="0" fillId="0" fontId="33" numFmtId="0" xfId="0" applyAlignment="1" applyFont="1">
      <alignment horizontal="center" readingOrder="0" vertical="bottom"/>
    </xf>
    <xf borderId="0" fillId="0" fontId="33" numFmtId="0" xfId="0" applyAlignment="1" applyFont="1">
      <alignment horizontal="right" readingOrder="0" vertical="bottom"/>
    </xf>
    <xf borderId="0" fillId="0" fontId="33" numFmtId="0" xfId="0" applyAlignment="1" applyFont="1">
      <alignment horizontal="left" readingOrder="0" vertical="bottom"/>
    </xf>
    <xf borderId="0" fillId="0" fontId="33" numFmtId="0" xfId="0" applyAlignment="1" applyFont="1">
      <alignment horizontal="right" vertical="bottom"/>
    </xf>
    <xf borderId="0" fillId="0" fontId="20" numFmtId="0" xfId="0" applyAlignment="1" applyFont="1">
      <alignment readingOrder="0"/>
    </xf>
    <xf borderId="0" fillId="0" fontId="20" numFmtId="0" xfId="0" applyAlignment="1" applyFont="1">
      <alignment horizontal="center" readingOrder="0"/>
    </xf>
    <xf borderId="0" fillId="0" fontId="20" numFmtId="0" xfId="0" applyAlignment="1" applyFont="1">
      <alignment horizontal="right" readingOrder="0"/>
    </xf>
    <xf borderId="0" fillId="2" fontId="34" numFmtId="0" xfId="0" applyAlignment="1" applyFont="1">
      <alignment vertical="bottom"/>
    </xf>
    <xf borderId="0" fillId="2" fontId="35" numFmtId="0" xfId="0" applyAlignment="1" applyFont="1">
      <alignment shrinkToFit="0" vertical="bottom" wrapText="0"/>
    </xf>
    <xf borderId="0" fillId="2" fontId="2" numFmtId="0" xfId="0" applyAlignment="1" applyFont="1">
      <alignment readingOrder="0"/>
    </xf>
    <xf borderId="0" fillId="2" fontId="2" numFmtId="0" xfId="0" applyFont="1"/>
    <xf borderId="10" fillId="5" fontId="34" numFmtId="0" xfId="0" applyAlignment="1" applyBorder="1" applyFont="1">
      <alignment vertical="bottom"/>
    </xf>
    <xf borderId="11" fillId="11" fontId="35" numFmtId="0" xfId="0" applyAlignment="1" applyBorder="1" applyFill="1" applyFont="1">
      <alignment shrinkToFit="0" vertical="bottom" wrapText="0"/>
    </xf>
    <xf borderId="0" fillId="4" fontId="36" numFmtId="0" xfId="0" applyAlignment="1" applyFont="1">
      <alignment readingOrder="0" vertical="bottom"/>
    </xf>
    <xf borderId="0" fillId="2" fontId="36" numFmtId="3" xfId="0" applyAlignment="1" applyFont="1" applyNumberFormat="1">
      <alignment horizontal="right" vertical="bottom"/>
    </xf>
    <xf borderId="12" fillId="4" fontId="36" numFmtId="0" xfId="0" applyAlignment="1" applyBorder="1" applyFont="1">
      <alignment vertical="bottom"/>
    </xf>
    <xf borderId="12" fillId="4" fontId="36" numFmtId="0" xfId="0" applyAlignment="1" applyBorder="1" applyFont="1">
      <alignment readingOrder="0" vertical="bottom"/>
    </xf>
    <xf borderId="0" fillId="2" fontId="36" numFmtId="3" xfId="0" applyAlignment="1" applyFont="1" applyNumberFormat="1">
      <alignment horizontal="right" readingOrder="0" vertical="bottom"/>
    </xf>
    <xf borderId="0" fillId="0" fontId="9" numFmtId="0" xfId="0" applyAlignment="1" applyFont="1">
      <alignment vertical="bottom"/>
    </xf>
    <xf borderId="11" fillId="11" fontId="35" numFmtId="0" xfId="0" applyAlignment="1" applyBorder="1" applyFont="1">
      <alignment readingOrder="0" shrinkToFit="0" vertical="bottom" wrapText="0"/>
    </xf>
    <xf borderId="0" fillId="2" fontId="36" numFmtId="0" xfId="0" applyAlignment="1" applyFont="1">
      <alignment horizontal="right" vertical="bottom"/>
    </xf>
    <xf borderId="0" fillId="2" fontId="36" numFmtId="0" xfId="0" applyAlignment="1" applyFont="1">
      <alignment horizontal="right" readingOrder="0" vertical="bottom"/>
    </xf>
    <xf borderId="0" fillId="2" fontId="36" numFmtId="10" xfId="0" applyAlignment="1" applyFont="1" applyNumberFormat="1">
      <alignment horizontal="right" vertical="bottom"/>
    </xf>
    <xf borderId="0" fillId="0" fontId="15" numFmtId="0" xfId="0" applyAlignment="1" applyFont="1">
      <alignment vertical="bottom"/>
    </xf>
    <xf borderId="0" fillId="0" fontId="15" numFmtId="164" xfId="0" applyAlignment="1" applyFont="1" applyNumberFormat="1">
      <alignment horizontal="right" vertical="bottom"/>
    </xf>
    <xf borderId="0" fillId="0" fontId="37" numFmtId="3" xfId="0" applyAlignment="1" applyFont="1" applyNumberFormat="1">
      <alignment horizontal="right" vertical="bottom"/>
    </xf>
    <xf borderId="0" fillId="0" fontId="9" numFmtId="3" xfId="0" applyAlignment="1" applyFont="1" applyNumberFormat="1">
      <alignment vertical="bottom"/>
    </xf>
    <xf borderId="0" fillId="0" fontId="15" numFmtId="0" xfId="0" applyAlignment="1" applyFont="1">
      <alignment horizontal="right" vertical="bottom"/>
    </xf>
    <xf borderId="0" fillId="0" fontId="15" numFmtId="3" xfId="0" applyAlignment="1" applyFont="1" applyNumberFormat="1">
      <alignment horizontal="right" vertical="bottom"/>
    </xf>
    <xf borderId="0" fillId="0" fontId="15" numFmtId="167" xfId="0" applyAlignment="1" applyFont="1" applyNumberFormat="1">
      <alignment horizontal="right" vertical="bottom"/>
    </xf>
    <xf borderId="0" fillId="0" fontId="15" numFmtId="0" xfId="0" applyAlignment="1" applyFont="1">
      <alignment horizontal="right" vertical="bottom"/>
    </xf>
    <xf borderId="0" fillId="0" fontId="15" numFmtId="0" xfId="0" applyAlignment="1" applyFont="1">
      <alignment vertical="bottom"/>
    </xf>
    <xf borderId="0" fillId="12" fontId="15" numFmtId="0" xfId="0" applyAlignment="1" applyFill="1" applyFont="1">
      <alignment vertical="bottom"/>
    </xf>
    <xf borderId="0" fillId="12" fontId="15" numFmtId="164" xfId="0" applyAlignment="1" applyFont="1" applyNumberFormat="1">
      <alignment horizontal="right" vertical="bottom"/>
    </xf>
    <xf borderId="0" fillId="12" fontId="15" numFmtId="3" xfId="0" applyAlignment="1" applyFont="1" applyNumberFormat="1">
      <alignment horizontal="right" vertical="bottom"/>
    </xf>
    <xf borderId="0" fillId="12" fontId="37" numFmtId="3" xfId="0" applyAlignment="1" applyFont="1" applyNumberFormat="1">
      <alignment horizontal="right" vertical="bottom"/>
    </xf>
    <xf borderId="0" fillId="12" fontId="15" numFmtId="0" xfId="0" applyAlignment="1" applyFont="1">
      <alignment horizontal="right" vertical="bottom"/>
    </xf>
    <xf borderId="0" fillId="12" fontId="15" numFmtId="3" xfId="0" applyAlignment="1" applyFont="1" applyNumberFormat="1">
      <alignment horizontal="right" vertical="bottom"/>
    </xf>
    <xf borderId="0" fillId="12" fontId="15" numFmtId="167" xfId="0" applyAlignment="1" applyFont="1" applyNumberFormat="1">
      <alignment horizontal="right" vertical="bottom"/>
    </xf>
    <xf borderId="0" fillId="12" fontId="15" numFmtId="0" xfId="0" applyAlignment="1" applyFont="1">
      <alignment horizontal="right" vertical="bottom"/>
    </xf>
    <xf borderId="0" fillId="12" fontId="15" numFmtId="0" xfId="0" applyAlignment="1" applyFont="1">
      <alignment vertical="bottom"/>
    </xf>
    <xf borderId="0" fillId="0" fontId="15" numFmtId="0" xfId="0" applyAlignment="1" applyFont="1">
      <alignment vertical="bottom"/>
    </xf>
    <xf borderId="0" fillId="2" fontId="18" numFmtId="0" xfId="0" applyAlignment="1" applyFont="1">
      <alignment horizontal="right" vertical="bottom"/>
    </xf>
    <xf borderId="0" fillId="0" fontId="4" numFmtId="164" xfId="0" applyFont="1" applyNumberFormat="1"/>
    <xf borderId="0" fillId="0" fontId="18" numFmtId="0" xfId="0" applyAlignment="1" applyFont="1">
      <alignment vertical="bottom"/>
    </xf>
    <xf borderId="0" fillId="0" fontId="38" numFmtId="3" xfId="0" applyAlignment="1" applyFont="1" applyNumberFormat="1">
      <alignment horizontal="right" vertical="bottom"/>
    </xf>
    <xf borderId="0" fillId="0" fontId="18" numFmtId="3" xfId="0" applyAlignment="1" applyFont="1" applyNumberFormat="1">
      <alignment horizontal="right" vertical="bottom"/>
    </xf>
    <xf borderId="0" fillId="0" fontId="39" numFmtId="3" xfId="0" applyAlignment="1" applyFont="1" applyNumberFormat="1">
      <alignment horizontal="right" vertical="bottom"/>
    </xf>
    <xf borderId="0" fillId="0" fontId="9" numFmtId="0" xfId="0" applyAlignment="1" applyFont="1">
      <alignment vertical="bottom"/>
    </xf>
    <xf borderId="0" fillId="2" fontId="18" numFmtId="0" xfId="0" applyAlignment="1" applyFont="1">
      <alignment horizontal="right" vertical="bottom"/>
    </xf>
    <xf borderId="0" fillId="2" fontId="15" numFmtId="3" xfId="0" applyAlignment="1" applyFont="1" applyNumberFormat="1">
      <alignment horizontal="right" vertical="bottom"/>
    </xf>
    <xf borderId="0" fillId="2" fontId="40" numFmtId="3" xfId="0" applyAlignment="1" applyFont="1" applyNumberFormat="1">
      <alignment horizontal="right" vertical="bottom"/>
    </xf>
    <xf borderId="0" fillId="0" fontId="15" numFmtId="0" xfId="0" applyAlignment="1" applyFont="1">
      <alignment horizontal="right" readingOrder="0" vertical="bottom"/>
    </xf>
    <xf borderId="0" fillId="2" fontId="15" numFmtId="3" xfId="0" applyAlignment="1" applyFont="1" applyNumberFormat="1">
      <alignment horizontal="right" vertical="bottom"/>
    </xf>
    <xf borderId="0" fillId="2" fontId="15" numFmtId="167" xfId="0" applyAlignment="1" applyFont="1" applyNumberFormat="1">
      <alignment horizontal="right" vertical="bottom"/>
    </xf>
    <xf borderId="0" fillId="2" fontId="15" numFmtId="0" xfId="0" applyAlignment="1" applyFont="1">
      <alignment horizontal="right" vertical="bottom"/>
    </xf>
    <xf borderId="0" fillId="2" fontId="15" numFmtId="0" xfId="0" applyAlignment="1" applyFont="1">
      <alignment horizontal="right" readingOrder="0" vertical="bottom"/>
    </xf>
    <xf borderId="0" fillId="2" fontId="15" numFmtId="0" xfId="0" applyAlignment="1" applyFont="1">
      <alignment horizontal="right" vertical="bottom"/>
    </xf>
    <xf borderId="0" fillId="2" fontId="37" numFmtId="3" xfId="0" applyAlignment="1" applyFont="1" applyNumberFormat="1">
      <alignment horizontal="right" vertical="bottom"/>
    </xf>
    <xf borderId="0" fillId="2" fontId="4" numFmtId="3" xfId="0" applyAlignment="1" applyFont="1" applyNumberFormat="1">
      <alignment horizontal="right" readingOrder="0"/>
    </xf>
    <xf borderId="0" fillId="0" fontId="41" numFmtId="3" xfId="0" applyAlignment="1" applyFont="1" applyNumberFormat="1">
      <alignment vertical="bottom"/>
    </xf>
    <xf borderId="0" fillId="0" fontId="17" numFmtId="0" xfId="0" applyAlignment="1" applyFont="1">
      <alignment readingOrder="0"/>
    </xf>
    <xf borderId="0" fillId="0" fontId="4" numFmtId="165" xfId="0" applyAlignment="1" applyFont="1" applyNumberFormat="1">
      <alignment horizontal="left"/>
    </xf>
    <xf borderId="0" fillId="2" fontId="29" numFmtId="0" xfId="0" applyAlignment="1" applyFont="1">
      <alignment horizontal="left" readingOrder="0"/>
    </xf>
    <xf borderId="9" fillId="2" fontId="4" numFmtId="3" xfId="0" applyAlignment="1" applyBorder="1" applyFont="1" applyNumberFormat="1">
      <alignment readingOrder="0"/>
    </xf>
    <xf borderId="0" fillId="0" fontId="26" numFmtId="0" xfId="0" applyAlignment="1" applyFont="1">
      <alignment vertical="bottom"/>
    </xf>
    <xf borderId="0" fillId="0" fontId="28" numFmtId="3" xfId="0" applyFont="1" applyNumberFormat="1"/>
    <xf borderId="0" fillId="0" fontId="28" numFmtId="165" xfId="0" applyAlignment="1" applyFont="1" applyNumberFormat="1">
      <alignment readingOrder="0"/>
    </xf>
    <xf borderId="0" fillId="0" fontId="28" numFmtId="0" xfId="0" applyFont="1"/>
    <xf borderId="0" fillId="13" fontId="15" numFmtId="0" xfId="0" applyAlignment="1" applyFill="1" applyFont="1">
      <alignment vertical="bottom"/>
    </xf>
    <xf borderId="0" fillId="2" fontId="18" numFmtId="0" xfId="0" applyAlignment="1" applyFont="1">
      <alignment horizontal="right" readingOrder="0" vertical="bottom"/>
    </xf>
    <xf borderId="0" fillId="0" fontId="14" numFmtId="0" xfId="0" applyAlignment="1" applyFont="1">
      <alignment readingOrder="0" shrinkToFit="0" wrapText="1"/>
    </xf>
    <xf borderId="0" fillId="0" fontId="4" numFmtId="0" xfId="0" applyAlignment="1" applyFont="1">
      <alignment readingOrder="0" shrinkToFit="0" wrapText="1"/>
    </xf>
    <xf borderId="0" fillId="0" fontId="18" numFmtId="0" xfId="0" applyAlignment="1" applyFont="1">
      <alignment readingOrder="0"/>
    </xf>
    <xf borderId="0" fillId="0" fontId="42" numFmtId="0" xfId="0" applyAlignment="1" applyFont="1">
      <alignment readingOrder="0"/>
    </xf>
    <xf borderId="0" fillId="0" fontId="18" numFmtId="0" xfId="0" applyAlignment="1" applyFont="1">
      <alignment horizontal="right" vertical="bottom"/>
    </xf>
    <xf borderId="0" fillId="0" fontId="40" numFmtId="3" xfId="0" applyAlignment="1" applyFont="1" applyNumberFormat="1">
      <alignment horizontal="right" vertical="bottom"/>
    </xf>
    <xf borderId="0" fillId="2" fontId="15" numFmtId="0" xfId="0" applyAlignment="1" applyFont="1">
      <alignment horizontal="left" readingOrder="0"/>
    </xf>
    <xf borderId="0" fillId="0" fontId="4" numFmtId="0" xfId="0" applyAlignment="1" applyFont="1">
      <alignment horizontal="center" readingOrder="0"/>
    </xf>
    <xf borderId="0" fillId="0" fontId="15" numFmtId="0" xfId="0" applyAlignment="1" applyFont="1">
      <alignment vertical="bottom"/>
    </xf>
    <xf borderId="0" fillId="0" fontId="15" numFmtId="3" xfId="0" applyAlignment="1" applyFont="1" applyNumberFormat="1">
      <alignment horizontal="center" readingOrder="0" shrinkToFit="0" vertical="bottom" wrapText="0"/>
    </xf>
    <xf borderId="0" fillId="0" fontId="4" numFmtId="0" xfId="0" applyAlignment="1" applyFont="1">
      <alignment readingOrder="0"/>
    </xf>
    <xf borderId="0" fillId="0" fontId="15" numFmtId="0" xfId="0" applyAlignment="1" applyFont="1">
      <alignment shrinkToFit="0" vertical="bottom" wrapText="0"/>
    </xf>
    <xf borderId="0" fillId="13" fontId="15" numFmtId="0" xfId="0" applyAlignment="1" applyFont="1">
      <alignment vertical="bottom"/>
    </xf>
    <xf borderId="0" fillId="12" fontId="15" numFmtId="0" xfId="0" applyAlignment="1" applyFont="1">
      <alignment vertical="bottom"/>
    </xf>
    <xf borderId="0" fillId="0" fontId="18" numFmtId="0" xfId="0" applyAlignment="1" applyFont="1">
      <alignment vertical="bottom"/>
    </xf>
    <xf borderId="0" fillId="0" fontId="18" numFmtId="164" xfId="0" applyAlignment="1" applyFont="1" applyNumberFormat="1">
      <alignment vertical="bottom"/>
    </xf>
    <xf borderId="0" fillId="0" fontId="18" numFmtId="0" xfId="0" applyAlignment="1" applyFont="1">
      <alignment shrinkToFit="0" vertical="bottom" wrapText="0"/>
    </xf>
    <xf borderId="0" fillId="2" fontId="43" numFmtId="0" xfId="0" applyAlignment="1" applyFont="1">
      <alignment horizontal="left" readingOrder="0"/>
    </xf>
    <xf borderId="0" fillId="10" fontId="44" numFmtId="0" xfId="0" applyAlignment="1" applyFont="1">
      <alignment readingOrder="0"/>
    </xf>
    <xf borderId="0" fillId="10" fontId="4" numFmtId="0" xfId="0" applyFont="1"/>
    <xf borderId="0" fillId="10" fontId="4" numFmtId="0" xfId="0" applyAlignment="1" applyFont="1">
      <alignment horizontal="left"/>
    </xf>
    <xf borderId="0" fillId="12" fontId="18" numFmtId="0" xfId="0" applyAlignment="1" applyFont="1">
      <alignment shrinkToFit="0" vertical="bottom" wrapText="0"/>
    </xf>
    <xf borderId="0" fillId="0" fontId="25" numFmtId="0" xfId="0" applyAlignment="1" applyFont="1">
      <alignment horizontal="right" readingOrder="0"/>
    </xf>
    <xf borderId="0" fillId="0" fontId="33" numFmtId="3" xfId="0" applyAlignment="1" applyFont="1" applyNumberFormat="1">
      <alignment vertical="bottom"/>
    </xf>
    <xf borderId="0" fillId="0" fontId="4" numFmtId="0" xfId="0" applyAlignment="1" applyFont="1">
      <alignment horizontal="left" readingOrder="0"/>
    </xf>
    <xf borderId="0" fillId="9" fontId="7" numFmtId="0" xfId="0" applyAlignment="1" applyFont="1">
      <alignment readingOrder="0"/>
    </xf>
    <xf borderId="9" fillId="0" fontId="4" numFmtId="3" xfId="0" applyAlignment="1" applyBorder="1" applyFont="1" applyNumberFormat="1">
      <alignment readingOrder="0"/>
    </xf>
    <xf borderId="0" fillId="0" fontId="45" numFmtId="0" xfId="0" applyAlignment="1" applyFont="1">
      <alignment readingOrder="0"/>
    </xf>
    <xf borderId="0" fillId="2" fontId="46" numFmtId="0" xfId="0" applyFont="1"/>
    <xf borderId="0" fillId="0" fontId="4" numFmtId="3" xfId="0" applyFont="1" applyNumberFormat="1"/>
    <xf borderId="9" fillId="0" fontId="4" numFmtId="3" xfId="0" applyBorder="1" applyFont="1" applyNumberFormat="1"/>
    <xf borderId="0" fillId="0" fontId="2" numFmtId="0" xfId="0" applyAlignment="1" applyFont="1">
      <alignment horizontal="center"/>
    </xf>
    <xf borderId="0" fillId="0" fontId="4" numFmtId="165" xfId="0" applyFont="1" applyNumberFormat="1"/>
    <xf borderId="0" fillId="2" fontId="47" numFmtId="3" xfId="0" applyAlignment="1" applyFont="1" applyNumberFormat="1">
      <alignment horizontal="right" readingOrder="0"/>
    </xf>
    <xf borderId="0" fillId="0" fontId="4" numFmtId="165" xfId="0" applyAlignment="1" applyFont="1" applyNumberFormat="1">
      <alignment readingOrder="0"/>
    </xf>
    <xf borderId="0" fillId="0" fontId="2" numFmtId="0" xfId="0" applyAlignment="1" applyFont="1">
      <alignment horizontal="center" readingOrder="0"/>
    </xf>
    <xf borderId="0" fillId="2" fontId="48" numFmtId="3" xfId="0" applyAlignment="1" applyFont="1" applyNumberFormat="1">
      <alignment horizontal="right" readingOrder="0"/>
    </xf>
    <xf borderId="0" fillId="0" fontId="49" numFmtId="0" xfId="0" applyAlignment="1" applyFont="1">
      <alignment horizontal="center" readingOrder="0"/>
    </xf>
    <xf borderId="0" fillId="0" fontId="28" numFmtId="0" xfId="0" applyFont="1"/>
    <xf borderId="0" fillId="0" fontId="28" numFmtId="165" xfId="0" applyAlignment="1" applyFont="1" applyNumberFormat="1">
      <alignment readingOrder="0"/>
    </xf>
    <xf borderId="0" fillId="0" fontId="28" numFmtId="165" xfId="0" applyFont="1" applyNumberFormat="1"/>
    <xf borderId="0" fillId="2" fontId="50" numFmtId="3" xfId="0" applyAlignment="1" applyFont="1" applyNumberFormat="1">
      <alignment readingOrder="0"/>
    </xf>
    <xf borderId="0" fillId="0" fontId="30" numFmtId="0" xfId="0" applyAlignment="1" applyFont="1">
      <alignment horizontal="center" readingOrder="0"/>
    </xf>
    <xf borderId="0" fillId="2" fontId="51" numFmtId="3" xfId="0" applyAlignment="1" applyFont="1" applyNumberFormat="1">
      <alignment readingOrder="0"/>
    </xf>
    <xf borderId="0" fillId="2" fontId="32" numFmtId="3" xfId="0" applyAlignment="1" applyFont="1" applyNumberFormat="1">
      <alignment readingOrder="0"/>
    </xf>
    <xf borderId="0" fillId="0" fontId="4" numFmtId="166" xfId="0" applyAlignment="1" applyFont="1" applyNumberFormat="1">
      <alignment readingOrder="0"/>
    </xf>
    <xf borderId="0" fillId="0" fontId="15" numFmtId="3" xfId="0" applyAlignment="1" applyFont="1" applyNumberFormat="1">
      <alignment horizontal="right" readingOrder="0" vertical="bottom"/>
    </xf>
    <xf borderId="0" fillId="0" fontId="7" numFmtId="0" xfId="0" applyAlignment="1" applyFont="1">
      <alignment readingOrder="0"/>
    </xf>
    <xf borderId="0" fillId="0" fontId="7" numFmtId="0" xfId="0" applyFont="1"/>
    <xf borderId="0" fillId="2" fontId="52" numFmtId="0" xfId="0" applyFont="1"/>
    <xf borderId="0" fillId="5" fontId="2" numFmtId="0" xfId="0" applyAlignment="1" applyFont="1">
      <alignment readingOrder="0"/>
    </xf>
    <xf borderId="0" fillId="5" fontId="2" numFmtId="0" xfId="0" applyFont="1"/>
    <xf borderId="0" fillId="5" fontId="2" numFmtId="0" xfId="0" applyAlignment="1" applyFont="1">
      <alignment horizontal="center"/>
    </xf>
    <xf borderId="0" fillId="0" fontId="53" numFmtId="0" xfId="0" applyAlignment="1" applyFont="1">
      <alignment readingOrder="0" shrinkToFit="0" vertical="bottom" wrapText="0"/>
    </xf>
    <xf borderId="0" fillId="2" fontId="53" numFmtId="0" xfId="0" applyAlignment="1" applyFont="1">
      <alignment horizontal="left" readingOrder="0"/>
    </xf>
    <xf borderId="0" fillId="2" fontId="54" numFmtId="3" xfId="0" applyFont="1" applyNumberFormat="1"/>
    <xf borderId="0" fillId="0" fontId="55" numFmtId="0" xfId="0" applyAlignment="1" applyFont="1">
      <alignment readingOrder="0"/>
    </xf>
    <xf borderId="0" fillId="8" fontId="4" numFmtId="0" xfId="0" applyAlignment="1" applyFont="1">
      <alignment readingOrder="0"/>
    </xf>
    <xf borderId="0" fillId="8" fontId="4" numFmtId="0" xfId="0" applyFont="1"/>
    <xf borderId="0" fillId="8" fontId="56" numFmtId="0" xfId="0" applyAlignment="1" applyFont="1">
      <alignment readingOrder="0"/>
    </xf>
    <xf borderId="0" fillId="8" fontId="57" numFmtId="0" xfId="0" applyAlignment="1" applyFont="1">
      <alignment readingOrder="0"/>
    </xf>
    <xf borderId="0" fillId="0" fontId="2" numFmtId="0" xfId="0" applyAlignment="1" applyFont="1">
      <alignment horizontal="left"/>
    </xf>
    <xf borderId="0" fillId="0" fontId="58" numFmtId="0" xfId="0" applyAlignment="1" applyFont="1">
      <alignment vertical="bottom"/>
    </xf>
    <xf borderId="0" fillId="0" fontId="58" numFmtId="0" xfId="0" applyAlignment="1" applyFont="1">
      <alignment horizontal="right" vertical="bottom"/>
    </xf>
    <xf borderId="0" fillId="2" fontId="59" numFmtId="0" xfId="0" applyAlignment="1" applyFont="1">
      <alignment vertical="bottom"/>
    </xf>
    <xf borderId="0" fillId="0" fontId="9" numFmtId="0" xfId="0" applyAlignment="1" applyFont="1">
      <alignment vertical="bottom"/>
    </xf>
    <xf borderId="0" fillId="0" fontId="9" numFmtId="0" xfId="0" applyAlignment="1" applyFont="1">
      <alignment readingOrder="0" vertical="bottom"/>
    </xf>
    <xf borderId="0" fillId="2" fontId="32" numFmtId="0" xfId="0" applyAlignment="1" applyFont="1">
      <alignment horizontal="left" readingOrder="0"/>
    </xf>
    <xf borderId="0" fillId="2" fontId="60" numFmtId="0" xfId="0" applyAlignment="1" applyFont="1">
      <alignment horizontal="left" readingOrder="0"/>
    </xf>
    <xf borderId="0" fillId="0" fontId="18" numFmtId="3" xfId="0" applyAlignment="1" applyFont="1" applyNumberFormat="1">
      <alignment shrinkToFit="0" vertical="bottom" wrapText="0"/>
    </xf>
    <xf borderId="0" fillId="0" fontId="13" numFmtId="164" xfId="0" applyFont="1" applyNumberFormat="1"/>
    <xf borderId="0" fillId="0" fontId="61" numFmtId="0" xfId="0" applyAlignment="1" applyFont="1">
      <alignment readingOrder="0"/>
    </xf>
    <xf borderId="0" fillId="2" fontId="62" numFmtId="168" xfId="0" applyAlignment="1" applyFont="1" applyNumberFormat="1">
      <alignment readingOrder="0"/>
    </xf>
    <xf borderId="0" fillId="2" fontId="62" numFmtId="3" xfId="0" applyAlignment="1" applyFont="1" applyNumberFormat="1">
      <alignment horizontal="right" readingOrder="0"/>
    </xf>
    <xf borderId="0" fillId="2" fontId="62" numFmtId="169" xfId="0" applyAlignment="1" applyFont="1" applyNumberFormat="1">
      <alignment readingOrder="0"/>
    </xf>
    <xf borderId="0" fillId="0" fontId="2" numFmtId="170" xfId="0" applyAlignment="1" applyFont="1" applyNumberFormat="1">
      <alignment readingOrder="0"/>
    </xf>
    <xf quotePrefix="1" borderId="0" fillId="0" fontId="2" numFmtId="0" xfId="0" applyAlignment="1" applyFont="1">
      <alignment readingOrder="0"/>
    </xf>
    <xf borderId="0" fillId="0" fontId="2" numFmtId="171" xfId="0" applyAlignment="1" applyFont="1" applyNumberFormat="1">
      <alignment readingOrder="0"/>
    </xf>
    <xf borderId="0" fillId="0" fontId="2" numFmtId="172" xfId="0" applyAlignment="1" applyFont="1" applyNumberFormat="1">
      <alignment readingOrder="0"/>
    </xf>
    <xf borderId="0" fillId="0" fontId="2" numFmtId="173" xfId="0" applyAlignment="1" applyFont="1" applyNumberFormat="1">
      <alignment readingOrder="0"/>
    </xf>
    <xf borderId="0" fillId="0" fontId="2" numFmtId="174" xfId="0" applyAlignment="1" applyFont="1" applyNumberFormat="1">
      <alignment readingOrder="0"/>
    </xf>
    <xf borderId="0" fillId="0" fontId="2" numFmtId="0" xfId="0" applyAlignment="1" applyFont="1">
      <alignment readingOrder="0"/>
    </xf>
    <xf borderId="0" fillId="0" fontId="2" numFmtId="175" xfId="0" applyAlignment="1" applyFont="1" applyNumberFormat="1">
      <alignment readingOrder="0"/>
    </xf>
    <xf borderId="0" fillId="0" fontId="2" numFmtId="176" xfId="0" applyAlignment="1" applyFont="1" applyNumberFormat="1">
      <alignment readingOrder="0"/>
    </xf>
    <xf borderId="0" fillId="0" fontId="63" numFmtId="3" xfId="0" applyAlignment="1" applyFont="1" applyNumberFormat="1">
      <alignment vertical="bottom"/>
    </xf>
    <xf borderId="0" fillId="12" fontId="18" numFmtId="0" xfId="0" applyAlignment="1" applyFont="1">
      <alignment readingOrder="0" shrinkToFit="0" vertical="bottom" wrapText="0"/>
    </xf>
    <xf borderId="0" fillId="2" fontId="18" numFmtId="3" xfId="0" applyAlignment="1" applyFont="1" applyNumberFormat="1">
      <alignment horizontal="right" vertical="bottom"/>
    </xf>
    <xf borderId="0" fillId="0" fontId="18" numFmtId="3" xfId="0" applyAlignment="1" applyFont="1" applyNumberFormat="1">
      <alignment horizontal="right" vertical="bottom"/>
    </xf>
    <xf borderId="0" fillId="0" fontId="33" numFmtId="3" xfId="0" applyAlignment="1" applyFont="1" applyNumberFormat="1">
      <alignment horizontal="right" vertical="bottom"/>
    </xf>
    <xf borderId="0" fillId="0" fontId="9" numFmtId="3" xfId="0" applyAlignment="1" applyFont="1" applyNumberFormat="1">
      <alignment readingOrder="0" vertical="bottom"/>
    </xf>
    <xf borderId="0" fillId="0" fontId="38" numFmtId="3" xfId="0" applyAlignment="1" applyFont="1" applyNumberFormat="1">
      <alignment horizontal="right" vertical="bottom"/>
    </xf>
    <xf borderId="0" fillId="0" fontId="37" numFmtId="3" xfId="0" applyAlignment="1" applyFont="1" applyNumberFormat="1">
      <alignment horizontal="right" vertical="bottom"/>
    </xf>
    <xf borderId="0" fillId="0" fontId="36" numFmtId="3" xfId="0" applyAlignment="1" applyFont="1" applyNumberFormat="1">
      <alignment vertical="bottom"/>
    </xf>
    <xf borderId="0" fillId="2" fontId="18" numFmtId="0" xfId="0" applyAlignment="1" applyFont="1">
      <alignment shrinkToFit="0" vertical="bottom" wrapText="0"/>
    </xf>
    <xf borderId="0" fillId="0" fontId="18" numFmtId="164" xfId="0" applyAlignment="1" applyFont="1" applyNumberFormat="1">
      <alignment horizontal="right" shrinkToFit="0" vertical="bottom" wrapText="0"/>
    </xf>
    <xf borderId="0" fillId="2" fontId="18" numFmtId="0" xfId="0" applyAlignment="1" applyFont="1">
      <alignment vertical="bottom"/>
    </xf>
    <xf borderId="0" fillId="13" fontId="18" numFmtId="0" xfId="0" applyAlignment="1" applyFont="1">
      <alignment shrinkToFit="0" vertical="bottom" wrapText="0"/>
    </xf>
    <xf borderId="0" fillId="2" fontId="38" numFmtId="3" xfId="0" applyAlignment="1" applyFont="1" applyNumberFormat="1">
      <alignment horizontal="right" shrinkToFit="0" vertical="bottom" wrapText="0"/>
    </xf>
    <xf borderId="0" fillId="2" fontId="15" numFmtId="164" xfId="0" applyAlignment="1" applyFont="1" applyNumberFormat="1">
      <alignment horizontal="right" vertical="bottom"/>
    </xf>
    <xf borderId="0" fillId="0" fontId="15" numFmtId="3" xfId="0" applyAlignment="1" applyFont="1" applyNumberFormat="1">
      <alignment horizontal="right" vertical="bottom"/>
    </xf>
    <xf borderId="0" fillId="12" fontId="18" numFmtId="0" xfId="0" applyAlignment="1" applyFont="1">
      <alignment readingOrder="0" vertical="bottom"/>
    </xf>
    <xf borderId="0" fillId="12" fontId="15" numFmtId="164" xfId="0" applyAlignment="1" applyFont="1" applyNumberFormat="1">
      <alignment horizontal="right" readingOrder="0" vertical="bottom"/>
    </xf>
    <xf borderId="0" fillId="12" fontId="9" numFmtId="3" xfId="0" applyAlignment="1" applyFont="1" applyNumberFormat="1">
      <alignment vertical="bottom"/>
    </xf>
    <xf borderId="0" fillId="12" fontId="41" numFmtId="3" xfId="0" applyAlignment="1" applyFont="1" applyNumberFormat="1">
      <alignment vertical="bottom"/>
    </xf>
    <xf borderId="0" fillId="12" fontId="15" numFmtId="0" xfId="0" applyAlignment="1" applyFont="1">
      <alignment horizontal="right" readingOrder="0" vertical="bottom"/>
    </xf>
    <xf borderId="0" fillId="12" fontId="9" numFmtId="0" xfId="0" applyAlignment="1" applyFont="1">
      <alignment vertical="bottom"/>
    </xf>
    <xf borderId="0" fillId="13" fontId="18" numFmtId="0" xfId="0" applyAlignment="1" applyFont="1">
      <alignment vertical="bottom"/>
    </xf>
    <xf borderId="0" fillId="12" fontId="9" numFmtId="3" xfId="0" applyAlignment="1" applyFont="1" applyNumberFormat="1">
      <alignment readingOrder="0" vertical="bottom"/>
    </xf>
    <xf borderId="0" fillId="0" fontId="64" numFmtId="0" xfId="0" applyFont="1"/>
    <xf borderId="0" fillId="0" fontId="65" numFmtId="3" xfId="0" applyAlignment="1" applyFont="1" applyNumberFormat="1">
      <alignment vertical="bottom"/>
    </xf>
    <xf borderId="0" fillId="12" fontId="64" numFmtId="0" xfId="0" applyFont="1"/>
    <xf borderId="0" fillId="13" fontId="18" numFmtId="0" xfId="0" applyAlignment="1" applyFont="1">
      <alignment readingOrder="0" vertical="bottom"/>
    </xf>
    <xf borderId="0" fillId="0" fontId="15" numFmtId="164" xfId="0" applyAlignment="1" applyFont="1" applyNumberFormat="1">
      <alignment horizontal="right" readingOrder="0" vertical="bottom"/>
    </xf>
    <xf borderId="0" fillId="0" fontId="66" numFmtId="3" xfId="0" applyFont="1" applyNumberFormat="1"/>
    <xf borderId="0" fillId="0" fontId="67" numFmtId="0" xfId="0" applyAlignment="1" applyFont="1">
      <alignment vertical="bottom"/>
    </xf>
    <xf borderId="0" fillId="0" fontId="68" numFmtId="167" xfId="0" applyAlignment="1" applyFont="1" applyNumberFormat="1">
      <alignment horizontal="right" vertical="bottom"/>
    </xf>
    <xf borderId="0" fillId="0" fontId="68" numFmtId="0" xfId="0" applyAlignment="1" applyFont="1">
      <alignment horizontal="right" readingOrder="0" vertical="bottom"/>
    </xf>
    <xf borderId="0" fillId="0" fontId="15" numFmtId="167" xfId="0" applyAlignment="1" applyFont="1" applyNumberFormat="1">
      <alignment horizontal="right" readingOrder="0" vertical="bottom"/>
    </xf>
    <xf borderId="0" fillId="0" fontId="69" numFmtId="0" xfId="0" applyAlignment="1" applyFont="1">
      <alignment horizontal="right" readingOrder="0"/>
    </xf>
    <xf borderId="0" fillId="0" fontId="69" numFmtId="3" xfId="0" applyFont="1" applyNumberFormat="1"/>
    <xf borderId="0" fillId="0" fontId="2" numFmtId="0" xfId="0" applyAlignment="1" applyFont="1">
      <alignment horizontal="right"/>
    </xf>
    <xf borderId="0" fillId="0" fontId="2" numFmtId="0" xfId="0" applyAlignment="1" applyFont="1">
      <alignment readingOrder="0" shrinkToFit="0" wrapText="0"/>
    </xf>
    <xf borderId="12" fillId="2" fontId="70" numFmtId="0" xfId="0" applyAlignment="1" applyBorder="1" applyFont="1">
      <alignment readingOrder="0" vertical="bottom"/>
    </xf>
    <xf borderId="12" fillId="2" fontId="65" numFmtId="0" xfId="0" applyAlignment="1" applyBorder="1" applyFont="1">
      <alignment horizontal="center" readingOrder="0" shrinkToFit="0" vertical="bottom" wrapText="0"/>
    </xf>
    <xf borderId="12" fillId="2" fontId="65" numFmtId="0" xfId="0" applyAlignment="1" applyBorder="1" applyFont="1">
      <alignment horizontal="center" readingOrder="0" vertical="bottom"/>
    </xf>
    <xf borderId="12" fillId="2" fontId="36" numFmtId="0" xfId="0" applyAlignment="1" applyBorder="1" applyFont="1">
      <alignment readingOrder="0" vertical="top"/>
    </xf>
    <xf borderId="0" fillId="2" fontId="36" numFmtId="49" xfId="0" applyAlignment="1" applyFont="1" applyNumberFormat="1">
      <alignment horizontal="left" readingOrder="0" shrinkToFit="0" vertical="top" wrapText="0"/>
    </xf>
    <xf borderId="0" fillId="2" fontId="36" numFmtId="0" xfId="0" applyAlignment="1" applyFont="1">
      <alignment horizontal="center" vertical="top"/>
    </xf>
    <xf borderId="0" fillId="2" fontId="2" numFmtId="0" xfId="0" applyAlignment="1" applyFont="1">
      <alignment readingOrder="0" vertical="top"/>
    </xf>
    <xf borderId="0" fillId="0" fontId="2" numFmtId="49" xfId="0" applyAlignment="1" applyFont="1" applyNumberFormat="1">
      <alignment readingOrder="0"/>
    </xf>
    <xf borderId="12" fillId="2" fontId="36" numFmtId="0" xfId="0" applyAlignment="1" applyBorder="1" applyFont="1">
      <alignment vertical="top"/>
    </xf>
    <xf borderId="0" fillId="2" fontId="2" numFmtId="0" xfId="0" applyAlignment="1" applyFont="1">
      <alignment readingOrder="0" shrinkToFit="0" vertical="top" wrapText="1"/>
    </xf>
    <xf borderId="0" fillId="2" fontId="36" numFmtId="0" xfId="0" applyAlignment="1" applyFont="1">
      <alignment horizontal="center" readingOrder="0" vertical="top"/>
    </xf>
    <xf borderId="0" fillId="0" fontId="2" numFmtId="171" xfId="0" applyAlignment="1" applyFont="1" applyNumberFormat="1">
      <alignment horizontal="left" readingOrder="0"/>
    </xf>
    <xf borderId="0" fillId="0" fontId="2" numFmtId="3" xfId="0" applyFont="1" applyNumberFormat="1"/>
    <xf borderId="0" fillId="0" fontId="4" numFmtId="3" xfId="0" applyAlignment="1" applyFont="1" applyNumberFormat="1">
      <alignment readingOrder="0"/>
    </xf>
    <xf borderId="0" fillId="0" fontId="2" numFmtId="3" xfId="0" applyAlignment="1" applyFont="1" applyNumberFormat="1">
      <alignment readingOrder="0"/>
    </xf>
    <xf borderId="0" fillId="0" fontId="2" numFmtId="9" xfId="0" applyAlignment="1" applyFont="1" applyNumberFormat="1">
      <alignment readingOrder="0"/>
    </xf>
    <xf borderId="0" fillId="0" fontId="2" numFmtId="4" xfId="0" applyFont="1" applyNumberFormat="1"/>
    <xf borderId="0" fillId="0" fontId="4" numFmtId="4" xfId="0" applyAlignment="1" applyFont="1" applyNumberFormat="1">
      <alignment readingOrder="0"/>
    </xf>
    <xf borderId="0" fillId="0" fontId="2" numFmtId="4" xfId="0" applyAlignment="1" applyFont="1" applyNumberFormat="1">
      <alignment readingOrder="0"/>
    </xf>
    <xf borderId="0" fillId="2" fontId="4" numFmtId="4" xfId="0" applyAlignment="1" applyFont="1" applyNumberFormat="1">
      <alignment readingOrder="0"/>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4" Type="http://schemas.openxmlformats.org/officeDocument/2006/relationships/worksheet" Target="worksheets/sheet1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Populations in Climate Emergency Declaration areas </a:t>
            </a:r>
          </a:p>
        </c:rich>
      </c:tx>
      <c:overlay val="0"/>
    </c:title>
    <c:plotArea>
      <c:layout/>
      <c:barChart>
        <c:barDir val="col"/>
        <c:ser>
          <c:idx val="0"/>
          <c:order val="0"/>
          <c:tx>
            <c:strRef>
              <c:f>Charts!$B$3</c:f>
            </c:strRef>
          </c:tx>
          <c:spPr>
            <a:solidFill>
              <a:srgbClr val="4285F4"/>
            </a:solidFill>
          </c:spPr>
          <c:dLbls>
            <c:txPr>
              <a:bodyPr/>
              <a:lstStyle/>
              <a:p>
                <a:pPr lvl="0">
                  <a:defRPr/>
                </a:pPr>
              </a:p>
            </c:txPr>
            <c:showLegendKey val="0"/>
            <c:showVal val="1"/>
            <c:showCatName val="0"/>
            <c:showSerName val="0"/>
            <c:showPercent val="0"/>
            <c:showBubbleSize val="0"/>
          </c:dLbls>
          <c:cat>
            <c:strRef>
              <c:f>Charts!$A$4:$A$26</c:f>
            </c:strRef>
          </c:cat>
          <c:val>
            <c:numRef>
              <c:f>Charts!$B$4:$B$26</c:f>
            </c:numRef>
          </c:val>
        </c:ser>
        <c:axId val="2015698609"/>
        <c:axId val="1001167934"/>
      </c:barChart>
      <c:catAx>
        <c:axId val="2015698609"/>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1001167934"/>
      </c:catAx>
      <c:valAx>
        <c:axId val="100116793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2015698609"/>
      </c:valAx>
    </c:plotArea>
    <c:legend>
      <c:legendPos val="r"/>
      <c:overlay val="0"/>
      <c:txPr>
        <a:bodyPr/>
        <a:lstStyle/>
        <a:p>
          <a:pPr lvl="0">
            <a:defRPr b="0">
              <a:solidFill>
                <a:srgbClr val="000000"/>
              </a:solidFill>
              <a:latin typeface="Roboto"/>
            </a:defRPr>
          </a:pPr>
        </a:p>
      </c:txPr>
    </c:legend>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Number of CEDs per month (excluding GMob CEDs in Quebec)</a:t>
            </a:r>
          </a:p>
        </c:rich>
      </c:tx>
      <c:overlay val="0"/>
    </c:title>
    <c:plotArea>
      <c:layout>
        <c:manualLayout>
          <c:xMode val="edge"/>
          <c:yMode val="edge"/>
          <c:x val="0.07722580743605087"/>
          <c:y val="0.12196631996037628"/>
          <c:w val="0.702675548914134"/>
          <c:h val="0.7583932927643817"/>
        </c:manualLayout>
      </c:layout>
      <c:barChart>
        <c:barDir val="col"/>
        <c:grouping val="stacked"/>
        <c:ser>
          <c:idx val="0"/>
          <c:order val="0"/>
          <c:tx>
            <c:strRef>
              <c:f>Charts!$C$1382</c:f>
            </c:strRef>
          </c:tx>
          <c:spPr>
            <a:solidFill>
              <a:srgbClr val="31A2AC"/>
            </a:solidFill>
          </c:spPr>
          <c:cat>
            <c:strRef>
              <c:f>Charts!$B$1383:$B$1410</c:f>
            </c:strRef>
          </c:cat>
          <c:val>
            <c:numRef>
              <c:f>Charts!$C$1383:$C$1410</c:f>
            </c:numRef>
          </c:val>
        </c:ser>
        <c:ser>
          <c:idx val="1"/>
          <c:order val="1"/>
          <c:tx>
            <c:strRef>
              <c:f>Charts!$D$1382</c:f>
            </c:strRef>
          </c:tx>
          <c:spPr>
            <a:solidFill>
              <a:srgbClr val="E69138"/>
            </a:solidFill>
          </c:spPr>
          <c:cat>
            <c:strRef>
              <c:f>Charts!$B$1383:$B$1410</c:f>
            </c:strRef>
          </c:cat>
          <c:val>
            <c:numRef>
              <c:f>Charts!$D$1383:$D$1410</c:f>
            </c:numRef>
          </c:val>
        </c:ser>
        <c:ser>
          <c:idx val="2"/>
          <c:order val="2"/>
          <c:tx>
            <c:strRef>
              <c:f>Charts!$F$1382</c:f>
            </c:strRef>
          </c:tx>
          <c:spPr>
            <a:solidFill>
              <a:srgbClr val="674EA7"/>
            </a:solidFill>
          </c:spPr>
          <c:cat>
            <c:strRef>
              <c:f>Charts!$B$1383:$B$1410</c:f>
            </c:strRef>
          </c:cat>
          <c:val>
            <c:numRef>
              <c:f>Charts!$F$1383:$F$1409</c:f>
            </c:numRef>
          </c:val>
        </c:ser>
        <c:ser>
          <c:idx val="3"/>
          <c:order val="3"/>
          <c:tx>
            <c:strRef>
              <c:f>Charts!$G$1382</c:f>
            </c:strRef>
          </c:tx>
          <c:spPr>
            <a:solidFill>
              <a:srgbClr val="00DC00"/>
            </a:solidFill>
          </c:spPr>
          <c:cat>
            <c:strRef>
              <c:f>Charts!$B$1383:$B$1410</c:f>
            </c:strRef>
          </c:cat>
          <c:val>
            <c:numRef>
              <c:f>Charts!$G$1383:$G$1409</c:f>
            </c:numRef>
          </c:val>
        </c:ser>
        <c:ser>
          <c:idx val="4"/>
          <c:order val="4"/>
          <c:tx>
            <c:strRef>
              <c:f>Charts!$H$1382</c:f>
            </c:strRef>
          </c:tx>
          <c:spPr>
            <a:solidFill>
              <a:srgbClr val="A61C00"/>
            </a:solidFill>
          </c:spPr>
          <c:cat>
            <c:strRef>
              <c:f>Charts!$B$1383:$B$1410</c:f>
            </c:strRef>
          </c:cat>
          <c:val>
            <c:numRef>
              <c:f>Charts!$H$1383:$H$1409</c:f>
            </c:numRef>
          </c:val>
        </c:ser>
        <c:ser>
          <c:idx val="5"/>
          <c:order val="5"/>
          <c:tx>
            <c:strRef>
              <c:f>Charts!$I$1382</c:f>
            </c:strRef>
          </c:tx>
          <c:spPr>
            <a:solidFill>
              <a:srgbClr val="FFD966"/>
            </a:solidFill>
          </c:spPr>
          <c:cat>
            <c:strRef>
              <c:f>Charts!$B$1383:$B$1410</c:f>
            </c:strRef>
          </c:cat>
          <c:val>
            <c:numRef>
              <c:f>Charts!$I$1383:$I$1409</c:f>
            </c:numRef>
          </c:val>
        </c:ser>
        <c:ser>
          <c:idx val="6"/>
          <c:order val="6"/>
          <c:tx>
            <c:strRef>
              <c:f>Charts!$J$1382</c:f>
            </c:strRef>
          </c:tx>
          <c:spPr>
            <a:solidFill>
              <a:srgbClr val="073763"/>
            </a:solidFill>
          </c:spPr>
          <c:cat>
            <c:strRef>
              <c:f>Charts!$B$1383:$B$1410</c:f>
            </c:strRef>
          </c:cat>
          <c:val>
            <c:numRef>
              <c:f>Charts!$J$1383:$J$1409</c:f>
            </c:numRef>
          </c:val>
        </c:ser>
        <c:ser>
          <c:idx val="7"/>
          <c:order val="7"/>
          <c:tx>
            <c:strRef>
              <c:f>Charts!$K$1382</c:f>
            </c:strRef>
          </c:tx>
          <c:spPr>
            <a:solidFill>
              <a:srgbClr val="7F6000"/>
            </a:solidFill>
          </c:spPr>
          <c:cat>
            <c:strRef>
              <c:f>Charts!$B$1383:$B$1410</c:f>
            </c:strRef>
          </c:cat>
          <c:val>
            <c:numRef>
              <c:f>Charts!$K$1383:$K$1409</c:f>
            </c:numRef>
          </c:val>
        </c:ser>
        <c:ser>
          <c:idx val="8"/>
          <c:order val="8"/>
          <c:tx>
            <c:strRef>
              <c:f>Charts!$L$1382</c:f>
            </c:strRef>
          </c:tx>
          <c:spPr>
            <a:solidFill>
              <a:srgbClr val="F975A8"/>
            </a:solidFill>
          </c:spPr>
          <c:cat>
            <c:strRef>
              <c:f>Charts!$B$1383:$B$1410</c:f>
            </c:strRef>
          </c:cat>
          <c:val>
            <c:numRef>
              <c:f>Charts!$L$1383:$L$1409</c:f>
            </c:numRef>
          </c:val>
        </c:ser>
        <c:ser>
          <c:idx val="9"/>
          <c:order val="9"/>
          <c:tx>
            <c:strRef>
              <c:f>Charts!$M$1382</c:f>
            </c:strRef>
          </c:tx>
          <c:spPr>
            <a:solidFill>
              <a:srgbClr val="C268C3"/>
            </a:solidFill>
          </c:spPr>
          <c:cat>
            <c:strRef>
              <c:f>Charts!$B$1383:$B$1410</c:f>
            </c:strRef>
          </c:cat>
          <c:val>
            <c:numRef>
              <c:f>Charts!$M$1383:$M$1409</c:f>
            </c:numRef>
          </c:val>
        </c:ser>
        <c:ser>
          <c:idx val="10"/>
          <c:order val="10"/>
          <c:tx>
            <c:strRef>
              <c:f>Charts!$N$1382</c:f>
            </c:strRef>
          </c:tx>
          <c:spPr>
            <a:solidFill>
              <a:srgbClr val="CCCCCC"/>
            </a:solidFill>
          </c:spPr>
          <c:cat>
            <c:strRef>
              <c:f>Charts!$B$1383:$B$1410</c:f>
            </c:strRef>
          </c:cat>
          <c:val>
            <c:numRef>
              <c:f>Charts!$N$1383:$N$1409</c:f>
            </c:numRef>
          </c:val>
        </c:ser>
        <c:ser>
          <c:idx val="11"/>
          <c:order val="11"/>
          <c:tx>
            <c:strRef>
              <c:f>Charts!$O$1382</c:f>
            </c:strRef>
          </c:tx>
          <c:spPr>
            <a:solidFill>
              <a:srgbClr val="222222"/>
            </a:solidFill>
          </c:spPr>
          <c:cat>
            <c:strRef>
              <c:f>Charts!$B$1383:$B$1410</c:f>
            </c:strRef>
          </c:cat>
          <c:val>
            <c:numRef>
              <c:f>Charts!$O$1383:$O$1409</c:f>
            </c:numRef>
          </c:val>
        </c:ser>
        <c:ser>
          <c:idx val="12"/>
          <c:order val="12"/>
          <c:tx>
            <c:strRef>
              <c:f>Charts!$P$1382</c:f>
            </c:strRef>
          </c:tx>
          <c:spPr>
            <a:solidFill>
              <a:srgbClr val="3D85C6"/>
            </a:solidFill>
          </c:spPr>
          <c:cat>
            <c:strRef>
              <c:f>Charts!$B$1383:$B$1410</c:f>
            </c:strRef>
          </c:cat>
          <c:val>
            <c:numRef>
              <c:f>Charts!$P$1383:$P$1409</c:f>
            </c:numRef>
          </c:val>
        </c:ser>
        <c:ser>
          <c:idx val="13"/>
          <c:order val="13"/>
          <c:tx>
            <c:strRef>
              <c:f>Charts!$Q$1382</c:f>
            </c:strRef>
          </c:tx>
          <c:spPr>
            <a:solidFill>
              <a:srgbClr val="38761D"/>
            </a:solidFill>
          </c:spPr>
          <c:cat>
            <c:strRef>
              <c:f>Charts!$B$1383:$B$1410</c:f>
            </c:strRef>
          </c:cat>
          <c:val>
            <c:numRef>
              <c:f>Charts!$Q$1383:$Q$1409</c:f>
            </c:numRef>
          </c:val>
        </c:ser>
        <c:ser>
          <c:idx val="14"/>
          <c:order val="14"/>
          <c:tx>
            <c:strRef>
              <c:f>Charts!$R$1382</c:f>
            </c:strRef>
          </c:tx>
          <c:spPr>
            <a:solidFill>
              <a:srgbClr val="E67C35"/>
            </a:solidFill>
          </c:spPr>
          <c:cat>
            <c:strRef>
              <c:f>Charts!$B$1383:$B$1410</c:f>
            </c:strRef>
          </c:cat>
          <c:val>
            <c:numRef>
              <c:f>Charts!$R$1383:$R$1409</c:f>
            </c:numRef>
          </c:val>
        </c:ser>
        <c:ser>
          <c:idx val="15"/>
          <c:order val="15"/>
          <c:tx>
            <c:strRef>
              <c:f>Charts!$S$1382</c:f>
            </c:strRef>
          </c:tx>
          <c:spPr>
            <a:solidFill>
              <a:srgbClr val="45818E"/>
            </a:solidFill>
          </c:spPr>
          <c:cat>
            <c:strRef>
              <c:f>Charts!$B$1383:$B$1410</c:f>
            </c:strRef>
          </c:cat>
          <c:val>
            <c:numRef>
              <c:f>Charts!$S$1383:$S$1409</c:f>
            </c:numRef>
          </c:val>
        </c:ser>
        <c:ser>
          <c:idx val="16"/>
          <c:order val="16"/>
          <c:tx>
            <c:strRef>
              <c:f>Charts!$T$1382</c:f>
            </c:strRef>
          </c:tx>
          <c:spPr>
            <a:solidFill>
              <a:srgbClr val="B6D7A8"/>
            </a:solidFill>
          </c:spPr>
          <c:cat>
            <c:strRef>
              <c:f>Charts!$B$1383:$B$1410</c:f>
            </c:strRef>
          </c:cat>
          <c:val>
            <c:numRef>
              <c:f>Charts!$T$1383:$T$1409</c:f>
            </c:numRef>
          </c:val>
        </c:ser>
        <c:ser>
          <c:idx val="17"/>
          <c:order val="17"/>
          <c:tx>
            <c:strRef>
              <c:f>Charts!$U$1382</c:f>
            </c:strRef>
          </c:tx>
          <c:spPr>
            <a:solidFill>
              <a:srgbClr val="85200C"/>
            </a:solidFill>
          </c:spPr>
          <c:cat>
            <c:strRef>
              <c:f>Charts!$B$1383:$B$1410</c:f>
            </c:strRef>
          </c:cat>
          <c:val>
            <c:numRef>
              <c:f>Charts!$U$1383:$U$1409</c:f>
            </c:numRef>
          </c:val>
        </c:ser>
        <c:ser>
          <c:idx val="18"/>
          <c:order val="18"/>
          <c:tx>
            <c:strRef>
              <c:f>Charts!$V$1382</c:f>
            </c:strRef>
          </c:tx>
          <c:spPr>
            <a:solidFill>
              <a:srgbClr val="666666"/>
            </a:solidFill>
          </c:spPr>
          <c:cat>
            <c:strRef>
              <c:f>Charts!$B$1383:$B$1410</c:f>
            </c:strRef>
          </c:cat>
          <c:val>
            <c:numRef>
              <c:f>Charts!$V$1383:$V$1409</c:f>
            </c:numRef>
          </c:val>
        </c:ser>
        <c:ser>
          <c:idx val="19"/>
          <c:order val="19"/>
          <c:tx>
            <c:strRef>
              <c:f>Charts!$W$1382</c:f>
            </c:strRef>
          </c:tx>
          <c:spPr>
            <a:solidFill>
              <a:srgbClr val="76A5AF"/>
            </a:solidFill>
          </c:spPr>
          <c:cat>
            <c:strRef>
              <c:f>Charts!$B$1383:$B$1410</c:f>
            </c:strRef>
          </c:cat>
          <c:val>
            <c:numRef>
              <c:f>Charts!$W$1383:$W$1409</c:f>
            </c:numRef>
          </c:val>
        </c:ser>
        <c:ser>
          <c:idx val="20"/>
          <c:order val="20"/>
          <c:tx>
            <c:strRef>
              <c:f>Charts!$X$1382</c:f>
            </c:strRef>
          </c:tx>
          <c:spPr>
            <a:solidFill>
              <a:srgbClr val="CC0000"/>
            </a:solidFill>
          </c:spPr>
          <c:cat>
            <c:strRef>
              <c:f>Charts!$B$1383:$B$1410</c:f>
            </c:strRef>
          </c:cat>
          <c:val>
            <c:numRef>
              <c:f>Charts!$X$1383:$X$1409</c:f>
            </c:numRef>
          </c:val>
        </c:ser>
        <c:ser>
          <c:idx val="21"/>
          <c:order val="21"/>
          <c:tx>
            <c:strRef>
              <c:f>Charts!$Y$1382</c:f>
            </c:strRef>
          </c:tx>
          <c:spPr>
            <a:solidFill>
              <a:srgbClr val="783F04"/>
            </a:solidFill>
          </c:spPr>
          <c:cat>
            <c:strRef>
              <c:f>Charts!$B$1383:$B$1410</c:f>
            </c:strRef>
          </c:cat>
          <c:val>
            <c:numRef>
              <c:f>Charts!$Y$1383:$Y$1409</c:f>
            </c:numRef>
          </c:val>
        </c:ser>
        <c:ser>
          <c:idx val="22"/>
          <c:order val="22"/>
          <c:tx>
            <c:strRef>
              <c:f>Charts!$Z$1382</c:f>
            </c:strRef>
          </c:tx>
          <c:spPr>
            <a:solidFill>
              <a:srgbClr val="00FF00"/>
            </a:solidFill>
          </c:spPr>
          <c:cat>
            <c:strRef>
              <c:f>Charts!$B$1383:$B$1410</c:f>
            </c:strRef>
          </c:cat>
          <c:val>
            <c:numRef>
              <c:f>Charts!$Z$1383:$Z$1409</c:f>
            </c:numRef>
          </c:val>
        </c:ser>
        <c:ser>
          <c:idx val="23"/>
          <c:order val="23"/>
          <c:tx>
            <c:strRef>
              <c:f>Charts!$AA$1382</c:f>
            </c:strRef>
          </c:tx>
          <c:spPr>
            <a:solidFill>
              <a:srgbClr val="31A2AC"/>
            </a:solidFill>
          </c:spPr>
          <c:cat>
            <c:strRef>
              <c:f>Charts!$B$1383:$B$1410</c:f>
            </c:strRef>
          </c:cat>
          <c:val>
            <c:numRef>
              <c:f>Charts!$AA$1383:$AA$1409</c:f>
            </c:numRef>
          </c:val>
        </c:ser>
        <c:ser>
          <c:idx val="24"/>
          <c:order val="24"/>
          <c:tx>
            <c:strRef>
              <c:f>Charts!$AB$1382</c:f>
            </c:strRef>
          </c:tx>
          <c:spPr>
            <a:solidFill>
              <a:srgbClr val="6AA84F"/>
            </a:solidFill>
          </c:spPr>
          <c:cat>
            <c:strRef>
              <c:f>Charts!$B$1383:$B$1410</c:f>
            </c:strRef>
          </c:cat>
          <c:val>
            <c:numRef>
              <c:f>Charts!$AB$1383:$AB$1409</c:f>
            </c:numRef>
          </c:val>
        </c:ser>
        <c:ser>
          <c:idx val="25"/>
          <c:order val="25"/>
          <c:tx>
            <c:strRef>
              <c:f>Charts!$AC$1382</c:f>
            </c:strRef>
          </c:tx>
          <c:spPr>
            <a:solidFill>
              <a:srgbClr val="FF9900"/>
            </a:solidFill>
          </c:spPr>
          <c:cat>
            <c:strRef>
              <c:f>Charts!$B$1383:$B$1410</c:f>
            </c:strRef>
          </c:cat>
          <c:val>
            <c:numRef>
              <c:f>Charts!$AC$1383:$AC$1409</c:f>
            </c:numRef>
          </c:val>
        </c:ser>
        <c:ser>
          <c:idx val="26"/>
          <c:order val="26"/>
          <c:tx>
            <c:strRef>
              <c:f>Charts!$AD$1382</c:f>
            </c:strRef>
          </c:tx>
          <c:spPr>
            <a:solidFill>
              <a:srgbClr val="0C343D"/>
            </a:solidFill>
          </c:spPr>
          <c:cat>
            <c:strRef>
              <c:f>Charts!$B$1383:$B$1410</c:f>
            </c:strRef>
          </c:cat>
          <c:val>
            <c:numRef>
              <c:f>Charts!$AD$1383:$AD$1409</c:f>
            </c:numRef>
          </c:val>
        </c:ser>
        <c:ser>
          <c:idx val="27"/>
          <c:order val="27"/>
          <c:tx>
            <c:strRef>
              <c:f>Charts!$AE$1382</c:f>
            </c:strRef>
          </c:tx>
          <c:spPr>
            <a:solidFill>
              <a:srgbClr val="0F9D58"/>
            </a:solidFill>
          </c:spPr>
          <c:cat>
            <c:strRef>
              <c:f>Charts!$B$1383:$B$1410</c:f>
            </c:strRef>
          </c:cat>
          <c:val>
            <c:numRef>
              <c:f>Charts!$AE$1383:$AE$1409</c:f>
            </c:numRef>
          </c:val>
        </c:ser>
        <c:ser>
          <c:idx val="28"/>
          <c:order val="28"/>
          <c:tx>
            <c:strRef>
              <c:f>Charts!$AF$1382</c:f>
            </c:strRef>
          </c:tx>
          <c:spPr>
            <a:solidFill>
              <a:srgbClr val="FF6D00"/>
            </a:solidFill>
          </c:spPr>
          <c:cat>
            <c:strRef>
              <c:f>Charts!$B$1383:$B$1410</c:f>
            </c:strRef>
          </c:cat>
          <c:val>
            <c:numRef>
              <c:f>Charts!$AF$1383:$AF$1409</c:f>
            </c:numRef>
          </c:val>
        </c:ser>
        <c:ser>
          <c:idx val="29"/>
          <c:order val="29"/>
          <c:tx>
            <c:strRef>
              <c:f>Charts!$AG$1382</c:f>
            </c:strRef>
          </c:tx>
          <c:cat>
            <c:strRef>
              <c:f>Charts!$B$1383:$B$1410</c:f>
            </c:strRef>
          </c:cat>
          <c:val>
            <c:numRef>
              <c:f>Charts!$AG$1383:$AG$1409</c:f>
            </c:numRef>
          </c:val>
        </c:ser>
        <c:overlap val="100"/>
        <c:axId val="574907554"/>
        <c:axId val="459126979"/>
      </c:barChart>
      <c:catAx>
        <c:axId val="574907554"/>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459126979"/>
      </c:catAx>
      <c:valAx>
        <c:axId val="4591269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574907554"/>
      </c:valAx>
    </c:plotArea>
    <c:legend>
      <c:legendPos val="r"/>
      <c:overlay val="0"/>
      <c:txPr>
        <a:bodyPr/>
        <a:lstStyle/>
        <a:p>
          <a:pPr lvl="0">
            <a:defRPr b="0">
              <a:solidFill>
                <a:srgbClr val="000000"/>
              </a:solidFill>
              <a:latin typeface="Roboto"/>
            </a:defRPr>
          </a:pPr>
        </a:p>
      </c:txPr>
    </c:legend>
    <c:plotVisOnly val="1"/>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Total population in areas with Climate Emergency Declarations </a:t>
            </a:r>
          </a:p>
        </c:rich>
      </c:tx>
      <c:overlay val="0"/>
    </c:title>
    <c:plotArea>
      <c:layout>
        <c:manualLayout>
          <c:xMode val="edge"/>
          <c:yMode val="edge"/>
          <c:x val="0.14496168596991177"/>
          <c:y val="0.2012820512820513"/>
          <c:w val="0.6162452105818124"/>
          <c:h val="0.7025641025641025"/>
        </c:manualLayout>
      </c:layout>
      <c:areaChart>
        <c:grouping val="stacked"/>
        <c:ser>
          <c:idx val="0"/>
          <c:order val="0"/>
          <c:tx>
            <c:strRef>
              <c:f>Charts!$C$165</c:f>
            </c:strRef>
          </c:tx>
          <c:spPr>
            <a:solidFill>
              <a:srgbClr val="4285F4"/>
            </a:solidFill>
            <a:ln cmpd="sng" w="38100">
              <a:solidFill>
                <a:srgbClr val="4285F4"/>
              </a:solidFill>
            </a:ln>
          </c:spPr>
          <c:cat>
            <c:strRef>
              <c:f>Charts!$B$166:$B$1273</c:f>
            </c:strRef>
          </c:cat>
          <c:val>
            <c:numRef>
              <c:f>Charts!$C$166:$C$1273</c:f>
            </c:numRef>
          </c:val>
        </c:ser>
        <c:ser>
          <c:idx val="1"/>
          <c:order val="1"/>
          <c:tx>
            <c:strRef>
              <c:f>Charts!$D$165</c:f>
            </c:strRef>
          </c:tx>
          <c:spPr>
            <a:solidFill>
              <a:srgbClr val="DB4437"/>
            </a:solidFill>
            <a:ln cmpd="sng" w="9525">
              <a:solidFill>
                <a:srgbClr val="DB4437"/>
              </a:solidFill>
            </a:ln>
          </c:spPr>
          <c:cat>
            <c:strRef>
              <c:f>Charts!$B$166:$B$1273</c:f>
            </c:strRef>
          </c:cat>
          <c:val>
            <c:numRef>
              <c:f>Charts!$D$166:$D$1273</c:f>
            </c:numRef>
          </c:val>
        </c:ser>
        <c:ser>
          <c:idx val="2"/>
          <c:order val="2"/>
          <c:tx>
            <c:strRef>
              <c:f>Charts!$E$165</c:f>
            </c:strRef>
          </c:tx>
          <c:spPr>
            <a:solidFill>
              <a:srgbClr val="F4B400"/>
            </a:solidFill>
            <a:ln cmpd="sng" w="9525">
              <a:solidFill>
                <a:srgbClr val="F4B400"/>
              </a:solidFill>
            </a:ln>
          </c:spPr>
          <c:cat>
            <c:strRef>
              <c:f>Charts!$B$166:$B$1273</c:f>
            </c:strRef>
          </c:cat>
          <c:val>
            <c:numRef>
              <c:f>Charts!$E$166:$E$1273</c:f>
            </c:numRef>
          </c:val>
        </c:ser>
        <c:ser>
          <c:idx val="3"/>
          <c:order val="3"/>
          <c:tx>
            <c:strRef>
              <c:f>Charts!$F$165</c:f>
            </c:strRef>
          </c:tx>
          <c:spPr>
            <a:solidFill>
              <a:srgbClr val="0F9D58"/>
            </a:solidFill>
            <a:ln cmpd="sng" w="9525">
              <a:solidFill>
                <a:srgbClr val="0F9D58"/>
              </a:solidFill>
            </a:ln>
          </c:spPr>
          <c:cat>
            <c:strRef>
              <c:f>Charts!$B$166:$B$1273</c:f>
            </c:strRef>
          </c:cat>
          <c:val>
            <c:numRef>
              <c:f>Charts!$F$166:$F$1273</c:f>
            </c:numRef>
          </c:val>
        </c:ser>
        <c:ser>
          <c:idx val="4"/>
          <c:order val="4"/>
          <c:tx>
            <c:strRef>
              <c:f>Charts!$G$165</c:f>
            </c:strRef>
          </c:tx>
          <c:spPr>
            <a:solidFill>
              <a:srgbClr val="FF6D00"/>
            </a:solidFill>
            <a:ln cmpd="sng" w="9525">
              <a:solidFill>
                <a:srgbClr val="FF6D00"/>
              </a:solidFill>
            </a:ln>
          </c:spPr>
          <c:cat>
            <c:strRef>
              <c:f>Charts!$B$166:$B$1273</c:f>
            </c:strRef>
          </c:cat>
          <c:val>
            <c:numRef>
              <c:f>Charts!$G$166:$G$1273</c:f>
            </c:numRef>
          </c:val>
        </c:ser>
        <c:ser>
          <c:idx val="5"/>
          <c:order val="5"/>
          <c:tx>
            <c:strRef>
              <c:f>Charts!$H$165</c:f>
            </c:strRef>
          </c:tx>
          <c:spPr>
            <a:solidFill>
              <a:srgbClr val="46BDC6"/>
            </a:solidFill>
            <a:ln cmpd="sng" w="9525">
              <a:solidFill>
                <a:srgbClr val="46BDC6"/>
              </a:solidFill>
            </a:ln>
          </c:spPr>
          <c:cat>
            <c:strRef>
              <c:f>Charts!$B$166:$B$1273</c:f>
            </c:strRef>
          </c:cat>
          <c:val>
            <c:numRef>
              <c:f>Charts!$H$166:$H$1273</c:f>
            </c:numRef>
          </c:val>
        </c:ser>
        <c:ser>
          <c:idx val="6"/>
          <c:order val="6"/>
          <c:tx>
            <c:strRef>
              <c:f>Charts!$I$165</c:f>
            </c:strRef>
          </c:tx>
          <c:spPr>
            <a:solidFill>
              <a:srgbClr val="AB30C4"/>
            </a:solidFill>
            <a:ln cmpd="sng" w="9525">
              <a:solidFill>
                <a:srgbClr val="AB30C4"/>
              </a:solidFill>
            </a:ln>
          </c:spPr>
          <c:cat>
            <c:strRef>
              <c:f>Charts!$B$166:$B$1273</c:f>
            </c:strRef>
          </c:cat>
          <c:val>
            <c:numRef>
              <c:f>Charts!$I$166:$I$1273</c:f>
            </c:numRef>
          </c:val>
        </c:ser>
        <c:ser>
          <c:idx val="7"/>
          <c:order val="7"/>
          <c:tx>
            <c:strRef>
              <c:f>Charts!$J$165</c:f>
            </c:strRef>
          </c:tx>
          <c:spPr>
            <a:solidFill>
              <a:srgbClr val="C1BC1F"/>
            </a:solidFill>
            <a:ln cmpd="sng" w="9525">
              <a:solidFill>
                <a:srgbClr val="C1BC1F"/>
              </a:solidFill>
            </a:ln>
          </c:spPr>
          <c:cat>
            <c:strRef>
              <c:f>Charts!$B$166:$B$1273</c:f>
            </c:strRef>
          </c:cat>
          <c:val>
            <c:numRef>
              <c:f>Charts!$J$166:$J$1273</c:f>
            </c:numRef>
          </c:val>
        </c:ser>
        <c:ser>
          <c:idx val="8"/>
          <c:order val="8"/>
          <c:tx>
            <c:strRef>
              <c:f>Charts!$K$165</c:f>
            </c:strRef>
          </c:tx>
          <c:spPr>
            <a:solidFill>
              <a:srgbClr val="3949AB"/>
            </a:solidFill>
            <a:ln cmpd="sng" w="9525">
              <a:solidFill>
                <a:srgbClr val="3949AB"/>
              </a:solidFill>
            </a:ln>
          </c:spPr>
          <c:cat>
            <c:strRef>
              <c:f>Charts!$B$166:$B$1273</c:f>
            </c:strRef>
          </c:cat>
          <c:val>
            <c:numRef>
              <c:f>Charts!$K$166:$K$1273</c:f>
            </c:numRef>
          </c:val>
        </c:ser>
        <c:ser>
          <c:idx val="9"/>
          <c:order val="9"/>
          <c:tx>
            <c:strRef>
              <c:f>Charts!$L$165</c:f>
            </c:strRef>
          </c:tx>
          <c:spPr>
            <a:solidFill>
              <a:srgbClr val="F975A8"/>
            </a:solidFill>
            <a:ln cmpd="sng" w="9525">
              <a:solidFill>
                <a:srgbClr val="F975A8"/>
              </a:solidFill>
            </a:ln>
          </c:spPr>
          <c:cat>
            <c:strRef>
              <c:f>Charts!$B$166:$B$1273</c:f>
            </c:strRef>
          </c:cat>
          <c:val>
            <c:numRef>
              <c:f>Charts!$L$166:$L$1273</c:f>
            </c:numRef>
          </c:val>
        </c:ser>
        <c:ser>
          <c:idx val="10"/>
          <c:order val="10"/>
          <c:tx>
            <c:strRef>
              <c:f>Charts!$M$165</c:f>
            </c:strRef>
          </c:tx>
          <c:spPr>
            <a:solidFill>
              <a:srgbClr val="00695C"/>
            </a:solidFill>
            <a:ln cmpd="sng" w="9525">
              <a:solidFill>
                <a:srgbClr val="00695C"/>
              </a:solidFill>
            </a:ln>
          </c:spPr>
          <c:cat>
            <c:strRef>
              <c:f>Charts!$B$166:$B$1273</c:f>
            </c:strRef>
          </c:cat>
          <c:val>
            <c:numRef>
              <c:f>Charts!$M$166:$M$1273</c:f>
            </c:numRef>
          </c:val>
        </c:ser>
        <c:ser>
          <c:idx val="11"/>
          <c:order val="11"/>
          <c:tx>
            <c:strRef>
              <c:f>Charts!$N$165</c:f>
            </c:strRef>
          </c:tx>
          <c:spPr>
            <a:solidFill>
              <a:srgbClr val="C2185B"/>
            </a:solidFill>
            <a:ln cmpd="sng" w="9525">
              <a:solidFill>
                <a:srgbClr val="C2185B"/>
              </a:solidFill>
            </a:ln>
          </c:spPr>
          <c:cat>
            <c:strRef>
              <c:f>Charts!$B$166:$B$1273</c:f>
            </c:strRef>
          </c:cat>
          <c:val>
            <c:numRef>
              <c:f>Charts!$N$166:$N$1273</c:f>
            </c:numRef>
          </c:val>
        </c:ser>
        <c:ser>
          <c:idx val="12"/>
          <c:order val="12"/>
          <c:tx>
            <c:strRef>
              <c:f>Charts!$O$165</c:f>
            </c:strRef>
          </c:tx>
          <c:spPr>
            <a:solidFill>
              <a:srgbClr val="4285F4"/>
            </a:solidFill>
            <a:ln cmpd="sng" w="9525">
              <a:solidFill>
                <a:srgbClr val="4285F4"/>
              </a:solidFill>
            </a:ln>
          </c:spPr>
          <c:cat>
            <c:strRef>
              <c:f>Charts!$B$166:$B$1273</c:f>
            </c:strRef>
          </c:cat>
          <c:val>
            <c:numRef>
              <c:f>Charts!$O$166:$O$1273</c:f>
            </c:numRef>
          </c:val>
        </c:ser>
        <c:ser>
          <c:idx val="13"/>
          <c:order val="13"/>
          <c:tx>
            <c:strRef>
              <c:f>Charts!$P$165</c:f>
            </c:strRef>
          </c:tx>
          <c:spPr>
            <a:solidFill>
              <a:srgbClr val="DB4437"/>
            </a:solidFill>
            <a:ln cmpd="sng" w="9525">
              <a:solidFill>
                <a:srgbClr val="DB4437"/>
              </a:solidFill>
            </a:ln>
          </c:spPr>
          <c:cat>
            <c:strRef>
              <c:f>Charts!$B$166:$B$1273</c:f>
            </c:strRef>
          </c:cat>
          <c:val>
            <c:numRef>
              <c:f>Charts!$P$166:$P$1273</c:f>
            </c:numRef>
          </c:val>
        </c:ser>
        <c:ser>
          <c:idx val="14"/>
          <c:order val="14"/>
          <c:tx>
            <c:strRef>
              <c:f>Charts!$Q$165</c:f>
            </c:strRef>
          </c:tx>
          <c:spPr>
            <a:solidFill>
              <a:srgbClr val="F4B400"/>
            </a:solidFill>
            <a:ln cmpd="sng" w="9525">
              <a:solidFill>
                <a:srgbClr val="F4B400"/>
              </a:solidFill>
            </a:ln>
          </c:spPr>
          <c:cat>
            <c:strRef>
              <c:f>Charts!$B$166:$B$1273</c:f>
            </c:strRef>
          </c:cat>
          <c:val>
            <c:numRef>
              <c:f>Charts!$Q$166:$Q$1273</c:f>
            </c:numRef>
          </c:val>
        </c:ser>
        <c:ser>
          <c:idx val="15"/>
          <c:order val="15"/>
          <c:tx>
            <c:strRef>
              <c:f>Charts!$R$165</c:f>
            </c:strRef>
          </c:tx>
          <c:spPr>
            <a:solidFill>
              <a:srgbClr val="0F9D58"/>
            </a:solidFill>
            <a:ln cmpd="sng" w="9525">
              <a:solidFill>
                <a:srgbClr val="0F9D58"/>
              </a:solidFill>
            </a:ln>
          </c:spPr>
          <c:cat>
            <c:strRef>
              <c:f>Charts!$B$166:$B$1273</c:f>
            </c:strRef>
          </c:cat>
          <c:val>
            <c:numRef>
              <c:f>Charts!$R$166:$R$1273</c:f>
            </c:numRef>
          </c:val>
        </c:ser>
        <c:ser>
          <c:idx val="16"/>
          <c:order val="16"/>
          <c:tx>
            <c:strRef>
              <c:f>Charts!$S$165</c:f>
            </c:strRef>
          </c:tx>
          <c:spPr>
            <a:solidFill>
              <a:srgbClr val="FF6D00"/>
            </a:solidFill>
            <a:ln cmpd="sng" w="9525">
              <a:solidFill>
                <a:srgbClr val="FF6D00"/>
              </a:solidFill>
            </a:ln>
          </c:spPr>
          <c:cat>
            <c:strRef>
              <c:f>Charts!$B$166:$B$1273</c:f>
            </c:strRef>
          </c:cat>
          <c:val>
            <c:numRef>
              <c:f>Charts!$S$166:$S$1273</c:f>
            </c:numRef>
          </c:val>
        </c:ser>
        <c:ser>
          <c:idx val="17"/>
          <c:order val="17"/>
          <c:tx>
            <c:strRef>
              <c:f>Charts!$T$165</c:f>
            </c:strRef>
          </c:tx>
          <c:spPr>
            <a:solidFill>
              <a:srgbClr val="46BDC6">
                <a:alpha val="30000"/>
              </a:srgbClr>
            </a:solidFill>
            <a:ln cmpd="sng" w="19050">
              <a:solidFill>
                <a:srgbClr val="46BDC6"/>
              </a:solidFill>
            </a:ln>
          </c:spPr>
          <c:cat>
            <c:strRef>
              <c:f>Charts!$B$166:$B$1273</c:f>
            </c:strRef>
          </c:cat>
          <c:val>
            <c:numRef>
              <c:f>Charts!$T$166:$T$1273</c:f>
            </c:numRef>
          </c:val>
        </c:ser>
        <c:ser>
          <c:idx val="18"/>
          <c:order val="18"/>
          <c:tx>
            <c:strRef>
              <c:f>Charts!$U$165</c:f>
            </c:strRef>
          </c:tx>
          <c:spPr>
            <a:solidFill>
              <a:srgbClr val="AB30C4">
                <a:alpha val="30000"/>
              </a:srgbClr>
            </a:solidFill>
            <a:ln cmpd="sng" w="19050">
              <a:solidFill>
                <a:srgbClr val="AB30C4"/>
              </a:solidFill>
            </a:ln>
          </c:spPr>
          <c:cat>
            <c:strRef>
              <c:f>Charts!$B$166:$B$1273</c:f>
            </c:strRef>
          </c:cat>
          <c:val>
            <c:numRef>
              <c:f>Charts!$U$166:$U$1273</c:f>
            </c:numRef>
          </c:val>
        </c:ser>
        <c:ser>
          <c:idx val="19"/>
          <c:order val="19"/>
          <c:tx>
            <c:strRef>
              <c:f>Charts!$V$165</c:f>
            </c:strRef>
          </c:tx>
          <c:spPr>
            <a:solidFill>
              <a:srgbClr val="C1BC1F">
                <a:alpha val="30000"/>
              </a:srgbClr>
            </a:solidFill>
            <a:ln cmpd="sng" w="19050">
              <a:solidFill>
                <a:srgbClr val="C1BC1F"/>
              </a:solidFill>
            </a:ln>
          </c:spPr>
          <c:cat>
            <c:strRef>
              <c:f>Charts!$B$166:$B$1273</c:f>
            </c:strRef>
          </c:cat>
          <c:val>
            <c:numRef>
              <c:f>Charts!$V$166:$V$1273</c:f>
            </c:numRef>
          </c:val>
        </c:ser>
        <c:ser>
          <c:idx val="20"/>
          <c:order val="20"/>
          <c:tx>
            <c:strRef>
              <c:f>Charts!$W$165</c:f>
            </c:strRef>
          </c:tx>
          <c:spPr>
            <a:solidFill>
              <a:srgbClr val="3949AB">
                <a:alpha val="30000"/>
              </a:srgbClr>
            </a:solidFill>
            <a:ln cmpd="sng" w="19050">
              <a:solidFill>
                <a:srgbClr val="3949AB"/>
              </a:solidFill>
            </a:ln>
          </c:spPr>
          <c:cat>
            <c:strRef>
              <c:f>Charts!$B$166:$B$1273</c:f>
            </c:strRef>
          </c:cat>
          <c:val>
            <c:numRef>
              <c:f>Charts!$W$166:$W$1273</c:f>
            </c:numRef>
          </c:val>
        </c:ser>
        <c:axId val="1208535934"/>
        <c:axId val="54928069"/>
      </c:areaChart>
      <c:catAx>
        <c:axId val="1208535934"/>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54928069"/>
      </c:catAx>
      <c:valAx>
        <c:axId val="5492806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1208535934"/>
      </c:valAx>
    </c:plotArea>
    <c:legend>
      <c:legendPos val="r"/>
      <c:overlay val="0"/>
      <c:txPr>
        <a:bodyPr/>
        <a:lstStyle/>
        <a:p>
          <a:pPr lvl="0">
            <a:defRPr b="0">
              <a:solidFill>
                <a:srgbClr val="000000"/>
              </a:solidFill>
              <a:latin typeface="Roboto"/>
            </a:defRPr>
          </a:pPr>
        </a:p>
      </c:txPr>
    </c:legend>
    <c:plotVisOnly val="1"/>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Populations in Climate Emergency Declaration areas </a:t>
            </a:r>
          </a:p>
        </c:rich>
      </c:tx>
      <c:overlay val="0"/>
    </c:title>
    <c:view3D>
      <c:rotX val="15"/>
      <c:rotY val="20"/>
      <c:depthPercent val="100"/>
      <c:rAngAx val="1"/>
    </c:view3D>
    <c:plotArea>
      <c:layout/>
      <c:bar3DChart>
        <c:barDir val="bar"/>
        <c:grouping val="clustered"/>
        <c:ser>
          <c:idx val="0"/>
          <c:order val="0"/>
          <c:spPr>
            <a:solidFill>
              <a:srgbClr val="4285F4"/>
            </a:solidFill>
          </c:spPr>
          <c:dLbls>
            <c:txPr>
              <a:bodyPr/>
              <a:lstStyle/>
              <a:p>
                <a:pPr lvl="0">
                  <a:defRPr/>
                </a:pPr>
              </a:p>
            </c:txPr>
            <c:showLegendKey val="0"/>
            <c:showVal val="1"/>
            <c:showCatName val="0"/>
            <c:showSerName val="0"/>
            <c:showPercent val="0"/>
            <c:showBubbleSize val="0"/>
          </c:dLbls>
          <c:cat>
            <c:strRef>
              <c:f>'Chart Pop numbers'!$B$1:$B$24</c:f>
            </c:strRef>
          </c:cat>
          <c:val>
            <c:numRef>
              <c:f>'Chart Pop numbers'!$C$1:$C$24</c:f>
            </c:numRef>
          </c:val>
        </c:ser>
        <c:axId val="199801036"/>
        <c:axId val="1690303737"/>
      </c:bar3DChart>
      <c:catAx>
        <c:axId val="199801036"/>
        <c:scaling>
          <c:orientation val="maxMin"/>
        </c:scaling>
        <c:delete val="0"/>
        <c:axPos val="l"/>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1690303737"/>
      </c:catAx>
      <c:valAx>
        <c:axId val="1690303737"/>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199801036"/>
        <c:crosses val="max"/>
      </c:valAx>
    </c:plotArea>
    <c:legend>
      <c:legendPos val="r"/>
      <c:overlay val="0"/>
      <c:txPr>
        <a:bodyPr/>
        <a:lstStyle/>
        <a:p>
          <a:pPr lvl="0">
            <a:defRPr b="0">
              <a:solidFill>
                <a:srgbClr val="000000"/>
              </a:solidFill>
              <a:latin typeface="Roboto"/>
            </a:defRPr>
          </a:pPr>
        </a:p>
      </c:txPr>
    </c:legend>
    <c:plotVisOnly val="1"/>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Population % in Climate Emergency Declaration areas</a:t>
            </a:r>
          </a:p>
        </c:rich>
      </c:tx>
      <c:overlay val="0"/>
    </c:title>
    <c:view3D>
      <c:rotX val="15"/>
      <c:rotY val="20"/>
      <c:depthPercent val="100"/>
      <c:rAngAx val="1"/>
    </c:view3D>
    <c:plotArea>
      <c:layout/>
      <c:bar3DChart>
        <c:barDir val="bar"/>
        <c:grouping val="clustered"/>
        <c:ser>
          <c:idx val="0"/>
          <c:order val="0"/>
          <c:spPr>
            <a:solidFill>
              <a:srgbClr val="4285F4"/>
            </a:solidFill>
          </c:spPr>
          <c:dLbls>
            <c:txPr>
              <a:bodyPr/>
              <a:lstStyle/>
              <a:p>
                <a:pPr lvl="0">
                  <a:defRPr/>
                </a:pPr>
              </a:p>
            </c:txPr>
            <c:showLegendKey val="0"/>
            <c:showVal val="1"/>
            <c:showCatName val="0"/>
            <c:showSerName val="0"/>
            <c:showPercent val="0"/>
            <c:showBubbleSize val="0"/>
          </c:dLbls>
          <c:cat>
            <c:strRef>
              <c:f>'Chart Pop %'!$B$1:$B$23</c:f>
            </c:strRef>
          </c:cat>
          <c:val>
            <c:numRef>
              <c:f>'Chart Pop %'!$C$1:$C$23</c:f>
            </c:numRef>
          </c:val>
        </c:ser>
        <c:axId val="1553749411"/>
        <c:axId val="2136004285"/>
      </c:bar3DChart>
      <c:catAx>
        <c:axId val="1553749411"/>
        <c:scaling>
          <c:orientation val="maxMin"/>
        </c:scaling>
        <c:delete val="0"/>
        <c:axPos val="l"/>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2136004285"/>
      </c:catAx>
      <c:valAx>
        <c:axId val="2136004285"/>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1553749411"/>
        <c:crosses val="max"/>
      </c:valAx>
    </c:plotArea>
    <c:legend>
      <c:legendPos val="r"/>
      <c:overlay val="0"/>
      <c:txPr>
        <a:bodyPr/>
        <a:lstStyle/>
        <a:p>
          <a:pPr lvl="0">
            <a:defRPr b="0">
              <a:solidFill>
                <a:srgbClr val="000000"/>
              </a:solidFill>
              <a:latin typeface="Roboto"/>
            </a:defRPr>
          </a:pPr>
        </a:p>
      </c:txPr>
    </c:legend>
    <c:plotVisOnly val="1"/>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Governments that have declared a Climate Emergency</a:t>
            </a:r>
          </a:p>
        </c:rich>
      </c:tx>
      <c:overlay val="0"/>
    </c:title>
    <c:view3D>
      <c:rotX val="15"/>
      <c:rotY val="20"/>
      <c:depthPercent val="100"/>
      <c:rAngAx val="1"/>
    </c:view3D>
    <c:plotArea>
      <c:layout/>
      <c:bar3DChart>
        <c:barDir val="bar"/>
        <c:grouping val="clustered"/>
        <c:ser>
          <c:idx val="0"/>
          <c:order val="0"/>
          <c:spPr>
            <a:solidFill>
              <a:srgbClr val="4285F4"/>
            </a:solidFill>
          </c:spPr>
          <c:dLbls>
            <c:txPr>
              <a:bodyPr/>
              <a:lstStyle/>
              <a:p>
                <a:pPr lvl="0">
                  <a:defRPr/>
                </a:pPr>
              </a:p>
            </c:txPr>
            <c:showLegendKey val="0"/>
            <c:showVal val="1"/>
            <c:showCatName val="0"/>
            <c:showSerName val="0"/>
            <c:showPercent val="0"/>
            <c:showBubbleSize val="0"/>
          </c:dLbls>
          <c:cat>
            <c:strRef>
              <c:f>'Chart Govt numbers'!$B$1:$B$23</c:f>
            </c:strRef>
          </c:cat>
          <c:val>
            <c:numRef>
              <c:f>'Chart Govt numbers'!$C$1:$C$23</c:f>
            </c:numRef>
          </c:val>
        </c:ser>
        <c:axId val="325813909"/>
        <c:axId val="343618911"/>
      </c:bar3DChart>
      <c:catAx>
        <c:axId val="325813909"/>
        <c:scaling>
          <c:orientation val="maxMin"/>
        </c:scaling>
        <c:delete val="0"/>
        <c:axPos val="l"/>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343618911"/>
      </c:catAx>
      <c:valAx>
        <c:axId val="34361891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325813909"/>
        <c:crosses val="max"/>
      </c:valAx>
    </c:plotArea>
    <c:legend>
      <c:legendPos val="r"/>
      <c:overlay val="0"/>
      <c:txPr>
        <a:bodyPr/>
        <a:lstStyle/>
        <a:p>
          <a:pPr lvl="0">
            <a:defRPr b="0">
              <a:solidFill>
                <a:srgbClr val="000000"/>
              </a:solidFill>
              <a:latin typeface="Roboto"/>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Governments that have declared a Climate Emergency</a:t>
            </a:r>
          </a:p>
        </c:rich>
      </c:tx>
      <c:overlay val="0"/>
    </c:title>
    <c:plotArea>
      <c:layout/>
      <c:barChart>
        <c:barDir val="col"/>
        <c:ser>
          <c:idx val="0"/>
          <c:order val="0"/>
          <c:tx>
            <c:strRef>
              <c:f>Charts!$B$27</c:f>
            </c:strRef>
          </c:tx>
          <c:spPr>
            <a:solidFill>
              <a:srgbClr val="4285F4"/>
            </a:solidFill>
          </c:spPr>
          <c:dLbls>
            <c:txPr>
              <a:bodyPr/>
              <a:lstStyle/>
              <a:p>
                <a:pPr lvl="0">
                  <a:defRPr/>
                </a:pPr>
              </a:p>
            </c:txPr>
            <c:showLegendKey val="0"/>
            <c:showVal val="1"/>
            <c:showCatName val="0"/>
            <c:showSerName val="0"/>
            <c:showPercent val="0"/>
            <c:showBubbleSize val="0"/>
          </c:dLbls>
          <c:cat>
            <c:strRef>
              <c:f>Charts!$A$28:$A$48</c:f>
            </c:strRef>
          </c:cat>
          <c:val>
            <c:numRef>
              <c:f>Charts!$B$28:$B$48</c:f>
            </c:numRef>
          </c:val>
        </c:ser>
        <c:axId val="593991221"/>
        <c:axId val="704549312"/>
      </c:barChart>
      <c:catAx>
        <c:axId val="593991221"/>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704549312"/>
      </c:catAx>
      <c:valAx>
        <c:axId val="7045493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593991221"/>
      </c:valAx>
    </c:plotArea>
    <c:legend>
      <c:legendPos val="r"/>
      <c:overlay val="0"/>
      <c:txPr>
        <a:bodyPr/>
        <a:lstStyle/>
        <a:p>
          <a:pPr lvl="0">
            <a:defRPr b="0">
              <a:solidFill>
                <a:srgbClr val="000000"/>
              </a:solidFill>
              <a:latin typeface="Roboto"/>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Total population in Climate Emergency Declaration areas per country</a:t>
            </a:r>
          </a:p>
        </c:rich>
      </c:tx>
      <c:overlay val="0"/>
    </c:title>
    <c:plotArea>
      <c:layout>
        <c:manualLayout>
          <c:xMode val="edge"/>
          <c:yMode val="edge"/>
          <c:x val="0.1449616859699118"/>
          <c:y val="0.14770240700218817"/>
          <c:w val="0.6162452105818124"/>
          <c:h val="0.7561437468439656"/>
        </c:manualLayout>
      </c:layout>
      <c:areaChart>
        <c:grouping val="stacked"/>
        <c:ser>
          <c:idx val="0"/>
          <c:order val="0"/>
          <c:tx>
            <c:strRef>
              <c:f>Charts!$C$165</c:f>
            </c:strRef>
          </c:tx>
          <c:spPr>
            <a:solidFill>
              <a:srgbClr val="31A2AC"/>
            </a:solidFill>
            <a:ln cmpd="sng" w="38100">
              <a:solidFill>
                <a:srgbClr val="31A2AC"/>
              </a:solidFill>
            </a:ln>
          </c:spPr>
          <c:cat>
            <c:strRef>
              <c:f>Charts!$B$166:$B$1273</c:f>
            </c:strRef>
          </c:cat>
          <c:val>
            <c:numRef>
              <c:f>Charts!$C$166:$C$1273</c:f>
            </c:numRef>
          </c:val>
        </c:ser>
        <c:ser>
          <c:idx val="1"/>
          <c:order val="1"/>
          <c:tx>
            <c:strRef>
              <c:f>Charts!$D$165</c:f>
            </c:strRef>
          </c:tx>
          <c:spPr>
            <a:solidFill>
              <a:srgbClr val="FF9900"/>
            </a:solidFill>
            <a:ln cmpd="sng" w="9525">
              <a:solidFill>
                <a:srgbClr val="FF9900"/>
              </a:solidFill>
            </a:ln>
          </c:spPr>
          <c:cat>
            <c:strRef>
              <c:f>Charts!$B$166:$B$1273</c:f>
            </c:strRef>
          </c:cat>
          <c:val>
            <c:numRef>
              <c:f>Charts!$D$166:$D$1273</c:f>
            </c:numRef>
          </c:val>
        </c:ser>
        <c:ser>
          <c:idx val="2"/>
          <c:order val="2"/>
          <c:tx>
            <c:strRef>
              <c:f>Charts!$E$165</c:f>
            </c:strRef>
          </c:tx>
          <c:spPr>
            <a:solidFill>
              <a:srgbClr val="6AA84F"/>
            </a:solidFill>
            <a:ln cmpd="sng" w="9525">
              <a:solidFill>
                <a:srgbClr val="6AA84F"/>
              </a:solidFill>
            </a:ln>
          </c:spPr>
          <c:cat>
            <c:strRef>
              <c:f>Charts!$B$166:$B$1273</c:f>
            </c:strRef>
          </c:cat>
          <c:val>
            <c:numRef>
              <c:f>Charts!$E$166:$E$1273</c:f>
            </c:numRef>
          </c:val>
        </c:ser>
        <c:ser>
          <c:idx val="3"/>
          <c:order val="3"/>
          <c:tx>
            <c:strRef>
              <c:f>Charts!$F$165</c:f>
            </c:strRef>
          </c:tx>
          <c:spPr>
            <a:solidFill>
              <a:srgbClr val="674EA7"/>
            </a:solidFill>
            <a:ln cmpd="sng" w="9525">
              <a:solidFill>
                <a:srgbClr val="674EA7"/>
              </a:solidFill>
            </a:ln>
          </c:spPr>
          <c:cat>
            <c:strRef>
              <c:f>Charts!$B$166:$B$1273</c:f>
            </c:strRef>
          </c:cat>
          <c:val>
            <c:numRef>
              <c:f>Charts!$F$166:$F$1273</c:f>
            </c:numRef>
          </c:val>
        </c:ser>
        <c:ser>
          <c:idx val="4"/>
          <c:order val="4"/>
          <c:tx>
            <c:strRef>
              <c:f>Charts!$G$165</c:f>
            </c:strRef>
          </c:tx>
          <c:spPr>
            <a:solidFill>
              <a:srgbClr val="00FF00"/>
            </a:solidFill>
            <a:ln cmpd="sng" w="9525">
              <a:solidFill>
                <a:srgbClr val="00FF00"/>
              </a:solidFill>
            </a:ln>
          </c:spPr>
          <c:cat>
            <c:strRef>
              <c:f>Charts!$B$166:$B$1273</c:f>
            </c:strRef>
          </c:cat>
          <c:val>
            <c:numRef>
              <c:f>Charts!$G$166:$G$1273</c:f>
            </c:numRef>
          </c:val>
        </c:ser>
        <c:ser>
          <c:idx val="5"/>
          <c:order val="5"/>
          <c:tx>
            <c:strRef>
              <c:f>Charts!$H$165</c:f>
            </c:strRef>
          </c:tx>
          <c:spPr>
            <a:solidFill>
              <a:srgbClr val="CC0000"/>
            </a:solidFill>
            <a:ln cmpd="sng" w="9525">
              <a:solidFill>
                <a:srgbClr val="CC0000"/>
              </a:solidFill>
            </a:ln>
          </c:spPr>
          <c:cat>
            <c:strRef>
              <c:f>Charts!$B$166:$B$1273</c:f>
            </c:strRef>
          </c:cat>
          <c:val>
            <c:numRef>
              <c:f>Charts!$H$166:$H$1273</c:f>
            </c:numRef>
          </c:val>
        </c:ser>
        <c:ser>
          <c:idx val="6"/>
          <c:order val="6"/>
          <c:tx>
            <c:strRef>
              <c:f>Charts!$I$165</c:f>
            </c:strRef>
          </c:tx>
          <c:spPr>
            <a:solidFill>
              <a:srgbClr val="F1C232"/>
            </a:solidFill>
            <a:ln cmpd="sng" w="9525">
              <a:solidFill>
                <a:srgbClr val="F1C232"/>
              </a:solidFill>
            </a:ln>
          </c:spPr>
          <c:cat>
            <c:strRef>
              <c:f>Charts!$B$166:$B$1273</c:f>
            </c:strRef>
          </c:cat>
          <c:val>
            <c:numRef>
              <c:f>Charts!$I$166:$I$1273</c:f>
            </c:numRef>
          </c:val>
        </c:ser>
        <c:ser>
          <c:idx val="7"/>
          <c:order val="7"/>
          <c:tx>
            <c:strRef>
              <c:f>Charts!$J$165</c:f>
            </c:strRef>
          </c:tx>
          <c:spPr>
            <a:solidFill>
              <a:srgbClr val="1C4587"/>
            </a:solidFill>
            <a:ln cmpd="sng" w="9525">
              <a:solidFill>
                <a:srgbClr val="1C4587"/>
              </a:solidFill>
            </a:ln>
          </c:spPr>
          <c:cat>
            <c:strRef>
              <c:f>Charts!$B$166:$B$1273</c:f>
            </c:strRef>
          </c:cat>
          <c:val>
            <c:numRef>
              <c:f>Charts!$J$166:$J$1273</c:f>
            </c:numRef>
          </c:val>
        </c:ser>
        <c:ser>
          <c:idx val="8"/>
          <c:order val="8"/>
          <c:tx>
            <c:strRef>
              <c:f>Charts!$K$165</c:f>
            </c:strRef>
          </c:tx>
          <c:spPr>
            <a:solidFill>
              <a:srgbClr val="7F6000"/>
            </a:solidFill>
            <a:ln cmpd="sng" w="9525">
              <a:solidFill>
                <a:srgbClr val="7F6000"/>
              </a:solidFill>
            </a:ln>
          </c:spPr>
          <c:cat>
            <c:strRef>
              <c:f>Charts!$B$166:$B$1273</c:f>
            </c:strRef>
          </c:cat>
          <c:val>
            <c:numRef>
              <c:f>Charts!$K$166:$K$1273</c:f>
            </c:numRef>
          </c:val>
        </c:ser>
        <c:ser>
          <c:idx val="9"/>
          <c:order val="9"/>
          <c:tx>
            <c:strRef>
              <c:f>Charts!$L$165</c:f>
            </c:strRef>
          </c:tx>
          <c:spPr>
            <a:solidFill>
              <a:srgbClr val="F975A8"/>
            </a:solidFill>
            <a:ln cmpd="sng" w="9525">
              <a:solidFill>
                <a:srgbClr val="F975A8"/>
              </a:solidFill>
            </a:ln>
          </c:spPr>
          <c:cat>
            <c:strRef>
              <c:f>Charts!$B$166:$B$1273</c:f>
            </c:strRef>
          </c:cat>
          <c:val>
            <c:numRef>
              <c:f>Charts!$L$166:$L$1273</c:f>
            </c:numRef>
          </c:val>
        </c:ser>
        <c:ser>
          <c:idx val="10"/>
          <c:order val="10"/>
          <c:tx>
            <c:strRef>
              <c:f>Charts!$M$165</c:f>
            </c:strRef>
          </c:tx>
          <c:spPr>
            <a:solidFill>
              <a:srgbClr val="C27BA0"/>
            </a:solidFill>
            <a:ln cmpd="sng" w="9525">
              <a:solidFill>
                <a:srgbClr val="C27BA0"/>
              </a:solidFill>
            </a:ln>
          </c:spPr>
          <c:cat>
            <c:strRef>
              <c:f>Charts!$B$166:$B$1273</c:f>
            </c:strRef>
          </c:cat>
          <c:val>
            <c:numRef>
              <c:f>Charts!$M$166:$M$1273</c:f>
            </c:numRef>
          </c:val>
        </c:ser>
        <c:ser>
          <c:idx val="11"/>
          <c:order val="11"/>
          <c:tx>
            <c:strRef>
              <c:f>Charts!$N$165</c:f>
            </c:strRef>
          </c:tx>
          <c:spPr>
            <a:solidFill>
              <a:srgbClr val="D9D9D9"/>
            </a:solidFill>
            <a:ln cmpd="sng" w="9525">
              <a:solidFill>
                <a:srgbClr val="D9D9D9"/>
              </a:solidFill>
            </a:ln>
          </c:spPr>
          <c:cat>
            <c:strRef>
              <c:f>Charts!$B$166:$B$1273</c:f>
            </c:strRef>
          </c:cat>
          <c:val>
            <c:numRef>
              <c:f>Charts!$N$166:$N$1273</c:f>
            </c:numRef>
          </c:val>
        </c:ser>
        <c:ser>
          <c:idx val="12"/>
          <c:order val="12"/>
          <c:tx>
            <c:strRef>
              <c:f>Charts!$O$165</c:f>
            </c:strRef>
          </c:tx>
          <c:spPr>
            <a:solidFill>
              <a:srgbClr val="000000"/>
            </a:solidFill>
            <a:ln cmpd="sng" w="9525">
              <a:solidFill>
                <a:srgbClr val="000000"/>
              </a:solidFill>
            </a:ln>
          </c:spPr>
          <c:cat>
            <c:strRef>
              <c:f>Charts!$B$166:$B$1273</c:f>
            </c:strRef>
          </c:cat>
          <c:val>
            <c:numRef>
              <c:f>Charts!$O$166:$O$1273</c:f>
            </c:numRef>
          </c:val>
        </c:ser>
        <c:ser>
          <c:idx val="13"/>
          <c:order val="13"/>
          <c:tx>
            <c:strRef>
              <c:f>Charts!$P$165</c:f>
            </c:strRef>
          </c:tx>
          <c:spPr>
            <a:solidFill>
              <a:srgbClr val="4A86E8"/>
            </a:solidFill>
            <a:ln cmpd="sng" w="9525">
              <a:solidFill>
                <a:srgbClr val="4A86E8"/>
              </a:solidFill>
            </a:ln>
          </c:spPr>
          <c:cat>
            <c:strRef>
              <c:f>Charts!$B$166:$B$1273</c:f>
            </c:strRef>
          </c:cat>
          <c:val>
            <c:numRef>
              <c:f>Charts!$P$166:$P$1273</c:f>
            </c:numRef>
          </c:val>
        </c:ser>
        <c:ser>
          <c:idx val="14"/>
          <c:order val="14"/>
          <c:tx>
            <c:strRef>
              <c:f>Charts!$Q$165</c:f>
            </c:strRef>
          </c:tx>
          <c:spPr>
            <a:solidFill>
              <a:srgbClr val="38761D"/>
            </a:solidFill>
            <a:ln cmpd="sng" w="9525">
              <a:solidFill>
                <a:srgbClr val="38761D"/>
              </a:solidFill>
            </a:ln>
          </c:spPr>
          <c:cat>
            <c:strRef>
              <c:f>Charts!$B$166:$B$1273</c:f>
            </c:strRef>
          </c:cat>
          <c:val>
            <c:numRef>
              <c:f>Charts!$Q$166:$Q$1273</c:f>
            </c:numRef>
          </c:val>
        </c:ser>
        <c:ser>
          <c:idx val="15"/>
          <c:order val="15"/>
          <c:tx>
            <c:strRef>
              <c:f>Charts!$R$165</c:f>
            </c:strRef>
          </c:tx>
          <c:spPr>
            <a:solidFill>
              <a:srgbClr val="E69138"/>
            </a:solidFill>
            <a:ln cmpd="sng" w="9525">
              <a:solidFill>
                <a:srgbClr val="E69138"/>
              </a:solidFill>
            </a:ln>
          </c:spPr>
          <c:cat>
            <c:strRef>
              <c:f>Charts!$B$166:$B$1273</c:f>
            </c:strRef>
          </c:cat>
          <c:val>
            <c:numRef>
              <c:f>Charts!$R$166:$R$1273</c:f>
            </c:numRef>
          </c:val>
        </c:ser>
        <c:ser>
          <c:idx val="16"/>
          <c:order val="16"/>
          <c:tx>
            <c:strRef>
              <c:f>Charts!$S$165</c:f>
            </c:strRef>
          </c:tx>
          <c:spPr>
            <a:solidFill>
              <a:srgbClr val="134F5C"/>
            </a:solidFill>
            <a:ln cmpd="sng" w="9525">
              <a:solidFill>
                <a:srgbClr val="134F5C"/>
              </a:solidFill>
            </a:ln>
          </c:spPr>
          <c:cat>
            <c:strRef>
              <c:f>Charts!$B$166:$B$1273</c:f>
            </c:strRef>
          </c:cat>
          <c:val>
            <c:numRef>
              <c:f>Charts!$S$166:$S$1273</c:f>
            </c:numRef>
          </c:val>
        </c:ser>
        <c:ser>
          <c:idx val="17"/>
          <c:order val="17"/>
          <c:tx>
            <c:strRef>
              <c:f>Charts!$T$165</c:f>
            </c:strRef>
          </c:tx>
          <c:spPr>
            <a:solidFill>
              <a:srgbClr val="D9EAD3"/>
            </a:solidFill>
            <a:ln cmpd="sng" w="9525">
              <a:solidFill>
                <a:srgbClr val="D9EAD3"/>
              </a:solidFill>
            </a:ln>
          </c:spPr>
          <c:cat>
            <c:strRef>
              <c:f>Charts!$B$166:$B$1273</c:f>
            </c:strRef>
          </c:cat>
          <c:val>
            <c:numRef>
              <c:f>Charts!$T$166:$T$1273</c:f>
            </c:numRef>
          </c:val>
        </c:ser>
        <c:ser>
          <c:idx val="18"/>
          <c:order val="18"/>
          <c:tx>
            <c:strRef>
              <c:f>Charts!$U$165</c:f>
            </c:strRef>
          </c:tx>
          <c:spPr>
            <a:solidFill>
              <a:srgbClr val="85200C"/>
            </a:solidFill>
            <a:ln cmpd="sng" w="9525">
              <a:solidFill>
                <a:srgbClr val="85200C"/>
              </a:solidFill>
            </a:ln>
          </c:spPr>
          <c:cat>
            <c:strRef>
              <c:f>Charts!$B$166:$B$1273</c:f>
            </c:strRef>
          </c:cat>
          <c:val>
            <c:numRef>
              <c:f>Charts!$U$166:$U$1273</c:f>
            </c:numRef>
          </c:val>
        </c:ser>
        <c:ser>
          <c:idx val="19"/>
          <c:order val="19"/>
          <c:tx>
            <c:strRef>
              <c:f>Charts!$V$165</c:f>
            </c:strRef>
          </c:tx>
          <c:spPr>
            <a:solidFill>
              <a:srgbClr val="999999"/>
            </a:solidFill>
            <a:ln cmpd="sng" w="9525">
              <a:solidFill>
                <a:srgbClr val="999999"/>
              </a:solidFill>
            </a:ln>
          </c:spPr>
          <c:cat>
            <c:strRef>
              <c:f>Charts!$B$166:$B$1273</c:f>
            </c:strRef>
          </c:cat>
          <c:val>
            <c:numRef>
              <c:f>Charts!$V$166:$V$1273</c:f>
            </c:numRef>
          </c:val>
        </c:ser>
        <c:ser>
          <c:idx val="20"/>
          <c:order val="20"/>
          <c:tx>
            <c:strRef>
              <c:f>Charts!$W$165</c:f>
            </c:strRef>
          </c:tx>
          <c:spPr>
            <a:solidFill>
              <a:srgbClr val="76A5AF"/>
            </a:solidFill>
            <a:ln cmpd="sng" w="9525">
              <a:solidFill>
                <a:srgbClr val="76A5AF"/>
              </a:solidFill>
            </a:ln>
          </c:spPr>
          <c:cat>
            <c:strRef>
              <c:f>Charts!$B$166:$B$1273</c:f>
            </c:strRef>
          </c:cat>
          <c:val>
            <c:numRef>
              <c:f>Charts!$W$166:$W$1273</c:f>
            </c:numRef>
          </c:val>
        </c:ser>
        <c:ser>
          <c:idx val="21"/>
          <c:order val="21"/>
          <c:tx>
            <c:strRef>
              <c:f>Charts!$X$165</c:f>
            </c:strRef>
          </c:tx>
          <c:spPr>
            <a:solidFill>
              <a:srgbClr val="F1C232"/>
            </a:solidFill>
            <a:ln cmpd="sng" w="9525">
              <a:solidFill>
                <a:srgbClr val="F1C232"/>
              </a:solidFill>
            </a:ln>
          </c:spPr>
          <c:cat>
            <c:strRef>
              <c:f>Charts!$B$166:$B$1273</c:f>
            </c:strRef>
          </c:cat>
          <c:val>
            <c:numRef>
              <c:f>Charts!$X$166:$X$1273</c:f>
            </c:numRef>
          </c:val>
        </c:ser>
        <c:ser>
          <c:idx val="22"/>
          <c:order val="22"/>
          <c:tx>
            <c:strRef>
              <c:f>Charts!$Y$165</c:f>
            </c:strRef>
          </c:tx>
          <c:spPr>
            <a:solidFill>
              <a:srgbClr val="31A2AC"/>
            </a:solidFill>
            <a:ln cmpd="sng" w="9525">
              <a:solidFill>
                <a:srgbClr val="31A2AC"/>
              </a:solidFill>
            </a:ln>
          </c:spPr>
          <c:cat>
            <c:strRef>
              <c:f>Charts!$B$166:$B$1273</c:f>
            </c:strRef>
          </c:cat>
          <c:val>
            <c:numRef>
              <c:f>Charts!$Y$166:$Y$1273</c:f>
            </c:numRef>
          </c:val>
        </c:ser>
        <c:ser>
          <c:idx val="23"/>
          <c:order val="23"/>
          <c:tx>
            <c:strRef>
              <c:f>Charts!$Z$165</c:f>
            </c:strRef>
          </c:tx>
          <c:spPr>
            <a:solidFill>
              <a:srgbClr val="00FF00"/>
            </a:solidFill>
            <a:ln cmpd="sng" w="9525">
              <a:solidFill>
                <a:srgbClr val="00FF00"/>
              </a:solidFill>
            </a:ln>
          </c:spPr>
          <c:cat>
            <c:strRef>
              <c:f>Charts!$B$166:$B$1273</c:f>
            </c:strRef>
          </c:cat>
          <c:val>
            <c:numRef>
              <c:f>Charts!$Z$166:$Z$1273</c:f>
            </c:numRef>
          </c:val>
        </c:ser>
        <c:ser>
          <c:idx val="24"/>
          <c:order val="24"/>
          <c:tx>
            <c:strRef>
              <c:f>Charts!$AA$165</c:f>
            </c:strRef>
          </c:tx>
          <c:spPr>
            <a:solidFill>
              <a:srgbClr val="4285F4">
                <a:alpha val="30000"/>
              </a:srgbClr>
            </a:solidFill>
            <a:ln cmpd="sng" w="9525">
              <a:solidFill>
                <a:srgbClr val="4285F4"/>
              </a:solidFill>
            </a:ln>
          </c:spPr>
          <c:cat>
            <c:strRef>
              <c:f>Charts!$B$166:$B$1273</c:f>
            </c:strRef>
          </c:cat>
          <c:val>
            <c:numRef>
              <c:f>Charts!$AA$166:$AA$1273</c:f>
            </c:numRef>
          </c:val>
        </c:ser>
        <c:ser>
          <c:idx val="25"/>
          <c:order val="25"/>
          <c:tx>
            <c:strRef>
              <c:f>Charts!$AB$165</c:f>
            </c:strRef>
          </c:tx>
          <c:spPr>
            <a:solidFill>
              <a:srgbClr val="6AA84F"/>
            </a:solidFill>
            <a:ln cmpd="sng" w="9525">
              <a:solidFill>
                <a:srgbClr val="6AA84F"/>
              </a:solidFill>
            </a:ln>
          </c:spPr>
          <c:cat>
            <c:strRef>
              <c:f>Charts!$B$166:$B$1273</c:f>
            </c:strRef>
          </c:cat>
          <c:val>
            <c:numRef>
              <c:f>Charts!$AB$166:$AB$1273</c:f>
            </c:numRef>
          </c:val>
        </c:ser>
        <c:ser>
          <c:idx val="26"/>
          <c:order val="26"/>
          <c:tx>
            <c:strRef>
              <c:f>Charts!$AC$165</c:f>
            </c:strRef>
          </c:tx>
          <c:spPr>
            <a:solidFill>
              <a:srgbClr val="F4B400"/>
            </a:solidFill>
            <a:ln cmpd="sng" w="9525">
              <a:solidFill>
                <a:srgbClr val="F4B400"/>
              </a:solidFill>
            </a:ln>
          </c:spPr>
          <c:cat>
            <c:strRef>
              <c:f>Charts!$B$166:$B$1273</c:f>
            </c:strRef>
          </c:cat>
          <c:val>
            <c:numRef>
              <c:f>Charts!$AC$166:$AC$1273</c:f>
            </c:numRef>
          </c:val>
        </c:ser>
        <c:ser>
          <c:idx val="27"/>
          <c:order val="27"/>
          <c:tx>
            <c:strRef>
              <c:f>Charts!$AD$165</c:f>
            </c:strRef>
          </c:tx>
          <c:spPr>
            <a:solidFill>
              <a:srgbClr val="1C4587"/>
            </a:solidFill>
            <a:ln cmpd="sng" w="9525">
              <a:solidFill>
                <a:srgbClr val="1C4587"/>
              </a:solidFill>
            </a:ln>
          </c:spPr>
          <c:cat>
            <c:strRef>
              <c:f>Charts!$B$166:$B$1273</c:f>
            </c:strRef>
          </c:cat>
          <c:val>
            <c:numRef>
              <c:f>Charts!$AD$166:$AD$1273</c:f>
            </c:numRef>
          </c:val>
        </c:ser>
        <c:ser>
          <c:idx val="28"/>
          <c:order val="28"/>
          <c:tx>
            <c:strRef>
              <c:f>Charts!$AE$165</c:f>
            </c:strRef>
          </c:tx>
          <c:spPr>
            <a:solidFill>
              <a:srgbClr val="FF6D00">
                <a:alpha val="30000"/>
              </a:srgbClr>
            </a:solidFill>
            <a:ln cmpd="sng" w="9525">
              <a:solidFill>
                <a:srgbClr val="FF6D00"/>
              </a:solidFill>
            </a:ln>
          </c:spPr>
          <c:cat>
            <c:strRef>
              <c:f>Charts!$B$166:$B$1273</c:f>
            </c:strRef>
          </c:cat>
          <c:val>
            <c:numRef>
              <c:f>Charts!$AE$166:$AE$1273</c:f>
            </c:numRef>
          </c:val>
        </c:ser>
        <c:ser>
          <c:idx val="29"/>
          <c:order val="29"/>
          <c:tx>
            <c:strRef>
              <c:f>Charts!$AF$165</c:f>
            </c:strRef>
          </c:tx>
          <c:spPr>
            <a:solidFill>
              <a:srgbClr val="46BDC6">
                <a:alpha val="30000"/>
              </a:srgbClr>
            </a:solidFill>
            <a:ln cmpd="sng" w="9525">
              <a:solidFill>
                <a:srgbClr val="46BDC6"/>
              </a:solidFill>
            </a:ln>
          </c:spPr>
          <c:cat>
            <c:strRef>
              <c:f>Charts!$B$166:$B$1273</c:f>
            </c:strRef>
          </c:cat>
          <c:val>
            <c:numRef>
              <c:f>Charts!$AF$166:$AF$1273</c:f>
            </c:numRef>
          </c:val>
        </c:ser>
        <c:axId val="1965400294"/>
        <c:axId val="1171319452"/>
      </c:areaChart>
      <c:catAx>
        <c:axId val="1965400294"/>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1171319452"/>
      </c:catAx>
      <c:valAx>
        <c:axId val="11713194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1965400294"/>
      </c:valAx>
    </c:plotArea>
    <c:legend>
      <c:legendPos val="r"/>
      <c:overlay val="0"/>
      <c:txPr>
        <a:bodyPr/>
        <a:lstStyle/>
        <a:p>
          <a:pPr lvl="0">
            <a:defRPr b="0">
              <a:solidFill>
                <a:srgbClr val="000000"/>
              </a:solidFill>
              <a:latin typeface="Roboto"/>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Population % in Climate Emergency Declaration areas</a:t>
            </a:r>
          </a:p>
        </c:rich>
      </c:tx>
      <c:overlay val="0"/>
    </c:title>
    <c:plotArea>
      <c:layout/>
      <c:barChart>
        <c:barDir val="col"/>
        <c:ser>
          <c:idx val="0"/>
          <c:order val="0"/>
          <c:tx>
            <c:strRef>
              <c:f>Charts!$B$50</c:f>
            </c:strRef>
          </c:tx>
          <c:spPr>
            <a:solidFill>
              <a:srgbClr val="4285F4"/>
            </a:solidFill>
          </c:spPr>
          <c:dLbls>
            <c:txPr>
              <a:bodyPr/>
              <a:lstStyle/>
              <a:p>
                <a:pPr lvl="0">
                  <a:defRPr/>
                </a:pPr>
              </a:p>
            </c:txPr>
            <c:showLegendKey val="0"/>
            <c:showVal val="1"/>
            <c:showCatName val="0"/>
            <c:showSerName val="0"/>
            <c:showPercent val="0"/>
            <c:showBubbleSize val="0"/>
          </c:dLbls>
          <c:cat>
            <c:strRef>
              <c:f>Charts!$A$51:$A$72</c:f>
            </c:strRef>
          </c:cat>
          <c:val>
            <c:numRef>
              <c:f>Charts!$B$51:$B$72</c:f>
            </c:numRef>
          </c:val>
        </c:ser>
        <c:axId val="438778115"/>
        <c:axId val="1371206711"/>
      </c:barChart>
      <c:catAx>
        <c:axId val="438778115"/>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1371206711"/>
      </c:catAx>
      <c:valAx>
        <c:axId val="137120671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438778115"/>
      </c:valAx>
    </c:plotArea>
    <c:legend>
      <c:legendPos val="r"/>
      <c:overlay val="0"/>
      <c:txPr>
        <a:bodyPr/>
        <a:lstStyle/>
        <a:p>
          <a:pPr lvl="0">
            <a:defRPr b="0">
              <a:solidFill>
                <a:srgbClr val="000000"/>
              </a:solidFill>
              <a:latin typeface="Roboto"/>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Population in areas with Climate Emergency Declarations</a:t>
            </a:r>
          </a:p>
        </c:rich>
      </c:tx>
      <c:overlay val="0"/>
    </c:title>
    <c:plotArea>
      <c:layout/>
      <c:lineChart>
        <c:varyColors val="0"/>
        <c:ser>
          <c:idx val="0"/>
          <c:order val="0"/>
          <c:tx>
            <c:strRef>
              <c:f>Charts!$AH$166</c:f>
            </c:strRef>
          </c:tx>
          <c:spPr>
            <a:ln cmpd="sng" w="19050">
              <a:solidFill>
                <a:srgbClr val="4285F4"/>
              </a:solidFill>
            </a:ln>
          </c:spPr>
          <c:marker>
            <c:symbol val="none"/>
          </c:marker>
          <c:cat>
            <c:strRef>
              <c:f>Charts!$AI$167:$AI$1273</c:f>
            </c:strRef>
          </c:cat>
          <c:val>
            <c:numRef>
              <c:f>Charts!$AH$167:$AH$1273</c:f>
            </c:numRef>
          </c:val>
          <c:smooth val="0"/>
        </c:ser>
        <c:axId val="1867092951"/>
        <c:axId val="1164249130"/>
      </c:lineChart>
      <c:catAx>
        <c:axId val="1867092951"/>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1164249130"/>
      </c:catAx>
      <c:valAx>
        <c:axId val="116424913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1867092951"/>
      </c:valAx>
    </c:plotArea>
    <c:legend>
      <c:legendPos val="r"/>
      <c:overlay val="0"/>
      <c:txPr>
        <a:bodyPr/>
        <a:lstStyle/>
        <a:p>
          <a:pPr lvl="0">
            <a:defRPr b="0">
              <a:solidFill>
                <a:srgbClr val="000000"/>
              </a:solidFill>
              <a:latin typeface="Roboto"/>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Governments That Have Declared a Climate Emergency</a:t>
            </a:r>
          </a:p>
        </c:rich>
      </c:tx>
      <c:overlay val="0"/>
    </c:title>
    <c:plotArea>
      <c:layout/>
      <c:lineChart>
        <c:varyColors val="0"/>
        <c:ser>
          <c:idx val="0"/>
          <c:order val="0"/>
          <c:tx>
            <c:strRef>
              <c:f>Charts!$AJ$166</c:f>
            </c:strRef>
          </c:tx>
          <c:spPr>
            <a:ln cmpd="sng" w="28575">
              <a:solidFill>
                <a:srgbClr val="CC0000"/>
              </a:solidFill>
            </a:ln>
          </c:spPr>
          <c:marker>
            <c:symbol val="none"/>
          </c:marker>
          <c:cat>
            <c:strRef>
              <c:f>Charts!$B$167:$B$1273</c:f>
            </c:strRef>
          </c:cat>
          <c:val>
            <c:numRef>
              <c:f>Charts!$AJ$167:$AJ$1273</c:f>
            </c:numRef>
          </c:val>
          <c:smooth val="0"/>
        </c:ser>
        <c:axId val="279450111"/>
        <c:axId val="1231515675"/>
      </c:lineChart>
      <c:catAx>
        <c:axId val="279450111"/>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1231515675"/>
      </c:catAx>
      <c:valAx>
        <c:axId val="123151567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279450111"/>
      </c:valAx>
    </c:plotArea>
    <c:legend>
      <c:legendPos val="r"/>
      <c:overlay val="0"/>
      <c:txPr>
        <a:bodyPr/>
        <a:lstStyle/>
        <a:p>
          <a:pPr lvl="0">
            <a:defRPr b="0">
              <a:solidFill>
                <a:srgbClr val="000000"/>
              </a:solidFill>
              <a:latin typeface="Roboto"/>
            </a:defRPr>
          </a:pPr>
        </a:p>
      </c:txPr>
    </c:legend>
    <c:plotVisOnly val="1"/>
  </c:chart>
  <c:spPr>
    <a:solidFill>
      <a:srgbClr val="FFFFFF"/>
    </a:solidFill>
  </c:spPr>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Countries With Areas That Have Declared a Climate Emergency</a:t>
            </a:r>
          </a:p>
        </c:rich>
      </c:tx>
      <c:overlay val="0"/>
    </c:title>
    <c:plotArea>
      <c:layout/>
      <c:lineChart>
        <c:varyColors val="0"/>
        <c:ser>
          <c:idx val="0"/>
          <c:order val="0"/>
          <c:tx>
            <c:strRef>
              <c:f>Charts!$AM$166</c:f>
            </c:strRef>
          </c:tx>
          <c:spPr>
            <a:ln cmpd="sng" w="28575">
              <a:solidFill>
                <a:srgbClr val="3C78D8"/>
              </a:solidFill>
            </a:ln>
          </c:spPr>
          <c:marker>
            <c:symbol val="none"/>
          </c:marker>
          <c:cat>
            <c:strRef>
              <c:f>Charts!$B$167:$B$1273</c:f>
            </c:strRef>
          </c:cat>
          <c:val>
            <c:numRef>
              <c:f>Charts!$AM$167:$AM$1273</c:f>
            </c:numRef>
          </c:val>
          <c:smooth val="0"/>
        </c:ser>
        <c:axId val="43166405"/>
        <c:axId val="1511571222"/>
      </c:lineChart>
      <c:catAx>
        <c:axId val="43166405"/>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1511571222"/>
      </c:catAx>
      <c:valAx>
        <c:axId val="151157122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43166405"/>
      </c:valAx>
    </c:plotArea>
    <c:legend>
      <c:legendPos val="r"/>
      <c:overlay val="0"/>
      <c:txPr>
        <a:bodyPr/>
        <a:lstStyle/>
        <a:p>
          <a:pPr lvl="0">
            <a:defRPr b="0">
              <a:solidFill>
                <a:srgbClr val="000000"/>
              </a:solidFill>
              <a:latin typeface="Roboto"/>
            </a:defRPr>
          </a:pPr>
        </a:p>
      </c:txPr>
    </c:legend>
    <c:plotVisOnly val="1"/>
  </c:chart>
  <c:spPr>
    <a:solidFill>
      <a:srgbClr val="FFFFFF"/>
    </a:solidFill>
  </c:spPr>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Governments That Have Declared a Climate Emergency</a:t>
            </a:r>
          </a:p>
        </c:rich>
      </c:tx>
      <c:overlay val="0"/>
    </c:title>
    <c:plotArea>
      <c:layout/>
      <c:lineChart>
        <c:varyColors val="0"/>
        <c:ser>
          <c:idx val="0"/>
          <c:order val="0"/>
          <c:tx>
            <c:strRef>
              <c:f>Charts!$AJ$166</c:f>
            </c:strRef>
          </c:tx>
          <c:spPr>
            <a:ln cmpd="sng" w="28575">
              <a:solidFill>
                <a:srgbClr val="3C78D8"/>
              </a:solidFill>
            </a:ln>
          </c:spPr>
          <c:marker>
            <c:symbol val="none"/>
          </c:marker>
          <c:cat>
            <c:strRef>
              <c:f>Charts!$B$167:$B$1273</c:f>
            </c:strRef>
          </c:cat>
          <c:val>
            <c:numRef>
              <c:f>Charts!$AJ$167:$AJ$1273</c:f>
            </c:numRef>
          </c:val>
          <c:smooth val="0"/>
        </c:ser>
        <c:axId val="194911588"/>
        <c:axId val="2085984459"/>
      </c:lineChart>
      <c:catAx>
        <c:axId val="194911588"/>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2085984459"/>
      </c:catAx>
      <c:valAx>
        <c:axId val="20859844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194911588"/>
      </c:valAx>
    </c:plotArea>
    <c:legend>
      <c:legendPos val="r"/>
      <c:overlay val="0"/>
      <c:txPr>
        <a:bodyPr/>
        <a:lstStyle/>
        <a:p>
          <a:pPr lvl="0">
            <a:defRPr b="0">
              <a:solidFill>
                <a:srgbClr val="000000"/>
              </a:solidFill>
              <a:latin typeface="Roboto"/>
            </a:defRPr>
          </a:pPr>
        </a:p>
      </c:txPr>
    </c:legend>
    <c:plotVisOnly val="1"/>
  </c:chart>
  <c:spPr>
    <a:solidFill>
      <a:srgbClr val="FFFFFF"/>
    </a:solidFill>
  </c:spPr>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000000"/>
                </a:solidFill>
                <a:latin typeface="Roboto"/>
              </a:defRPr>
            </a:pPr>
            <a:r>
              <a:t>Number of Climate Emergency Declarations per month</a:t>
            </a:r>
          </a:p>
        </c:rich>
      </c:tx>
      <c:overlay val="0"/>
    </c:title>
    <c:plotArea>
      <c:layout>
        <c:manualLayout>
          <c:xMode val="edge"/>
          <c:yMode val="edge"/>
          <c:x val="0.08160000101725261"/>
          <c:y val="0.12047619047619045"/>
          <c:w val="0.7483999989827474"/>
          <c:h val="0.7582219094770591"/>
        </c:manualLayout>
      </c:layout>
      <c:barChart>
        <c:barDir val="col"/>
        <c:grouping val="stacked"/>
        <c:ser>
          <c:idx val="0"/>
          <c:order val="0"/>
          <c:tx>
            <c:strRef>
              <c:f>Charts!$C$1349</c:f>
            </c:strRef>
          </c:tx>
          <c:spPr>
            <a:solidFill>
              <a:srgbClr val="31A2AC"/>
            </a:solidFill>
          </c:spPr>
          <c:cat>
            <c:strRef>
              <c:f>Charts!$B$1350:$B$1377</c:f>
            </c:strRef>
          </c:cat>
          <c:val>
            <c:numRef>
              <c:f>Charts!$C$1350:$C$1377</c:f>
            </c:numRef>
          </c:val>
        </c:ser>
        <c:ser>
          <c:idx val="1"/>
          <c:order val="1"/>
          <c:tx>
            <c:strRef>
              <c:f>Charts!$D$1349</c:f>
            </c:strRef>
          </c:tx>
          <c:spPr>
            <a:solidFill>
              <a:srgbClr val="E69138"/>
            </a:solidFill>
          </c:spPr>
          <c:cat>
            <c:strRef>
              <c:f>Charts!$B$1350:$B$1377</c:f>
            </c:strRef>
          </c:cat>
          <c:val>
            <c:numRef>
              <c:f>Charts!$D$1350:$D$1377</c:f>
            </c:numRef>
          </c:val>
        </c:ser>
        <c:ser>
          <c:idx val="2"/>
          <c:order val="2"/>
          <c:tx>
            <c:strRef>
              <c:f>Charts!$E$1349</c:f>
            </c:strRef>
          </c:tx>
          <c:spPr>
            <a:solidFill>
              <a:srgbClr val="6AA84F"/>
            </a:solidFill>
          </c:spPr>
          <c:cat>
            <c:strRef>
              <c:f>Charts!$B$1350:$B$1377</c:f>
            </c:strRef>
          </c:cat>
          <c:val>
            <c:numRef>
              <c:f>Charts!$E$1350:$E$1377</c:f>
            </c:numRef>
          </c:val>
        </c:ser>
        <c:ser>
          <c:idx val="3"/>
          <c:order val="3"/>
          <c:tx>
            <c:strRef>
              <c:f>Charts!$F$1349</c:f>
            </c:strRef>
          </c:tx>
          <c:spPr>
            <a:solidFill>
              <a:srgbClr val="674EA7"/>
            </a:solidFill>
          </c:spPr>
          <c:cat>
            <c:strRef>
              <c:f>Charts!$B$1350:$B$1377</c:f>
            </c:strRef>
          </c:cat>
          <c:val>
            <c:numRef>
              <c:f>Charts!$F$1350:$F$1377</c:f>
            </c:numRef>
          </c:val>
        </c:ser>
        <c:ser>
          <c:idx val="4"/>
          <c:order val="4"/>
          <c:tx>
            <c:strRef>
              <c:f>Charts!$G$1349</c:f>
            </c:strRef>
          </c:tx>
          <c:spPr>
            <a:solidFill>
              <a:srgbClr val="00DC00"/>
            </a:solidFill>
          </c:spPr>
          <c:cat>
            <c:strRef>
              <c:f>Charts!$B$1350:$B$1377</c:f>
            </c:strRef>
          </c:cat>
          <c:val>
            <c:numRef>
              <c:f>Charts!$G$1350:$G$1377</c:f>
            </c:numRef>
          </c:val>
        </c:ser>
        <c:ser>
          <c:idx val="5"/>
          <c:order val="5"/>
          <c:tx>
            <c:strRef>
              <c:f>Charts!$H$1349</c:f>
            </c:strRef>
          </c:tx>
          <c:spPr>
            <a:solidFill>
              <a:srgbClr val="990000"/>
            </a:solidFill>
          </c:spPr>
          <c:cat>
            <c:strRef>
              <c:f>Charts!$B$1350:$B$1377</c:f>
            </c:strRef>
          </c:cat>
          <c:val>
            <c:numRef>
              <c:f>Charts!$H$1350:$H$1377</c:f>
            </c:numRef>
          </c:val>
        </c:ser>
        <c:ser>
          <c:idx val="6"/>
          <c:order val="6"/>
          <c:tx>
            <c:strRef>
              <c:f>Charts!$I$1349</c:f>
            </c:strRef>
          </c:tx>
          <c:spPr>
            <a:solidFill>
              <a:srgbClr val="FFD966"/>
            </a:solidFill>
          </c:spPr>
          <c:cat>
            <c:strRef>
              <c:f>Charts!$B$1350:$B$1377</c:f>
            </c:strRef>
          </c:cat>
          <c:val>
            <c:numRef>
              <c:f>Charts!$I$1350:$I$1377</c:f>
            </c:numRef>
          </c:val>
        </c:ser>
        <c:ser>
          <c:idx val="7"/>
          <c:order val="7"/>
          <c:tx>
            <c:strRef>
              <c:f>Charts!$J$1349</c:f>
            </c:strRef>
          </c:tx>
          <c:spPr>
            <a:solidFill>
              <a:srgbClr val="1C4587"/>
            </a:solidFill>
          </c:spPr>
          <c:cat>
            <c:strRef>
              <c:f>Charts!$B$1350:$B$1377</c:f>
            </c:strRef>
          </c:cat>
          <c:val>
            <c:numRef>
              <c:f>Charts!$J$1350:$J$1377</c:f>
            </c:numRef>
          </c:val>
        </c:ser>
        <c:ser>
          <c:idx val="8"/>
          <c:order val="8"/>
          <c:tx>
            <c:strRef>
              <c:f>Charts!$K$1349</c:f>
            </c:strRef>
          </c:tx>
          <c:spPr>
            <a:solidFill>
              <a:srgbClr val="7F6000"/>
            </a:solidFill>
          </c:spPr>
          <c:cat>
            <c:strRef>
              <c:f>Charts!$B$1350:$B$1377</c:f>
            </c:strRef>
          </c:cat>
          <c:val>
            <c:numRef>
              <c:f>Charts!$K$1350:$K$1377</c:f>
            </c:numRef>
          </c:val>
        </c:ser>
        <c:ser>
          <c:idx val="9"/>
          <c:order val="9"/>
          <c:tx>
            <c:strRef>
              <c:f>Charts!$L$1349</c:f>
            </c:strRef>
          </c:tx>
          <c:spPr>
            <a:solidFill>
              <a:srgbClr val="F975A8"/>
            </a:solidFill>
          </c:spPr>
          <c:cat>
            <c:strRef>
              <c:f>Charts!$B$1350:$B$1377</c:f>
            </c:strRef>
          </c:cat>
          <c:val>
            <c:numRef>
              <c:f>Charts!$L$1350:$L$1377</c:f>
            </c:numRef>
          </c:val>
        </c:ser>
        <c:ser>
          <c:idx val="10"/>
          <c:order val="10"/>
          <c:tx>
            <c:strRef>
              <c:f>Charts!$M$1349</c:f>
            </c:strRef>
          </c:tx>
          <c:spPr>
            <a:solidFill>
              <a:srgbClr val="C268C3"/>
            </a:solidFill>
          </c:spPr>
          <c:cat>
            <c:strRef>
              <c:f>Charts!$B$1350:$B$1377</c:f>
            </c:strRef>
          </c:cat>
          <c:val>
            <c:numRef>
              <c:f>Charts!$M$1350:$M$1377</c:f>
            </c:numRef>
          </c:val>
        </c:ser>
        <c:ser>
          <c:idx val="11"/>
          <c:order val="11"/>
          <c:tx>
            <c:strRef>
              <c:f>Charts!$N$1349</c:f>
            </c:strRef>
          </c:tx>
          <c:spPr>
            <a:solidFill>
              <a:srgbClr val="D9D9D9"/>
            </a:solidFill>
          </c:spPr>
          <c:cat>
            <c:strRef>
              <c:f>Charts!$B$1350:$B$1377</c:f>
            </c:strRef>
          </c:cat>
          <c:val>
            <c:numRef>
              <c:f>Charts!$N$1350:$N$1377</c:f>
            </c:numRef>
          </c:val>
        </c:ser>
        <c:ser>
          <c:idx val="12"/>
          <c:order val="12"/>
          <c:tx>
            <c:strRef>
              <c:f>Charts!$O$1349</c:f>
            </c:strRef>
          </c:tx>
          <c:spPr>
            <a:solidFill>
              <a:srgbClr val="222222"/>
            </a:solidFill>
          </c:spPr>
          <c:cat>
            <c:strRef>
              <c:f>Charts!$B$1350:$B$1377</c:f>
            </c:strRef>
          </c:cat>
          <c:val>
            <c:numRef>
              <c:f>Charts!$O$1350:$O$1377</c:f>
            </c:numRef>
          </c:val>
        </c:ser>
        <c:ser>
          <c:idx val="13"/>
          <c:order val="13"/>
          <c:tx>
            <c:strRef>
              <c:f>Charts!$P$1349</c:f>
            </c:strRef>
          </c:tx>
          <c:spPr>
            <a:solidFill>
              <a:srgbClr val="3D85C6"/>
            </a:solidFill>
          </c:spPr>
          <c:cat>
            <c:strRef>
              <c:f>Charts!$B$1350:$B$1377</c:f>
            </c:strRef>
          </c:cat>
          <c:val>
            <c:numRef>
              <c:f>Charts!$P$1350:$P$1377</c:f>
            </c:numRef>
          </c:val>
        </c:ser>
        <c:ser>
          <c:idx val="14"/>
          <c:order val="14"/>
          <c:tx>
            <c:strRef>
              <c:f>Charts!$Q$1349</c:f>
            </c:strRef>
          </c:tx>
          <c:spPr>
            <a:solidFill>
              <a:srgbClr val="38761D"/>
            </a:solidFill>
          </c:spPr>
          <c:cat>
            <c:strRef>
              <c:f>Charts!$B$1350:$B$1377</c:f>
            </c:strRef>
          </c:cat>
          <c:val>
            <c:numRef>
              <c:f>Charts!$Q$1350:$Q$1377</c:f>
            </c:numRef>
          </c:val>
        </c:ser>
        <c:ser>
          <c:idx val="15"/>
          <c:order val="15"/>
          <c:tx>
            <c:strRef>
              <c:f>Charts!$R$1349</c:f>
            </c:strRef>
          </c:tx>
          <c:spPr>
            <a:solidFill>
              <a:srgbClr val="E67C35"/>
            </a:solidFill>
          </c:spPr>
          <c:cat>
            <c:strRef>
              <c:f>Charts!$B$1350:$B$1377</c:f>
            </c:strRef>
          </c:cat>
          <c:val>
            <c:numRef>
              <c:f>Charts!$R$1350:$R$1377</c:f>
            </c:numRef>
          </c:val>
        </c:ser>
        <c:ser>
          <c:idx val="16"/>
          <c:order val="16"/>
          <c:tx>
            <c:strRef>
              <c:f>Charts!$S$1349</c:f>
            </c:strRef>
          </c:tx>
          <c:spPr>
            <a:solidFill>
              <a:srgbClr val="45818E"/>
            </a:solidFill>
          </c:spPr>
          <c:cat>
            <c:strRef>
              <c:f>Charts!$B$1350:$B$1377</c:f>
            </c:strRef>
          </c:cat>
          <c:val>
            <c:numRef>
              <c:f>Charts!$S$1350:$S$1377</c:f>
            </c:numRef>
          </c:val>
        </c:ser>
        <c:ser>
          <c:idx val="17"/>
          <c:order val="17"/>
          <c:tx>
            <c:strRef>
              <c:f>Charts!$T$1349</c:f>
            </c:strRef>
          </c:tx>
          <c:spPr>
            <a:solidFill>
              <a:srgbClr val="B6D7A8"/>
            </a:solidFill>
          </c:spPr>
          <c:cat>
            <c:strRef>
              <c:f>Charts!$B$1350:$B$1377</c:f>
            </c:strRef>
          </c:cat>
          <c:val>
            <c:numRef>
              <c:f>Charts!$T$1350:$T$1377</c:f>
            </c:numRef>
          </c:val>
        </c:ser>
        <c:ser>
          <c:idx val="18"/>
          <c:order val="18"/>
          <c:tx>
            <c:strRef>
              <c:f>Charts!$U$1349</c:f>
            </c:strRef>
          </c:tx>
          <c:spPr>
            <a:solidFill>
              <a:srgbClr val="85200C"/>
            </a:solidFill>
          </c:spPr>
          <c:cat>
            <c:strRef>
              <c:f>Charts!$B$1350:$B$1377</c:f>
            </c:strRef>
          </c:cat>
          <c:val>
            <c:numRef>
              <c:f>Charts!$U$1350:$U$1377</c:f>
            </c:numRef>
          </c:val>
        </c:ser>
        <c:ser>
          <c:idx val="19"/>
          <c:order val="19"/>
          <c:tx>
            <c:strRef>
              <c:f>Charts!$V$1349</c:f>
            </c:strRef>
          </c:tx>
          <c:spPr>
            <a:solidFill>
              <a:srgbClr val="666666"/>
            </a:solidFill>
          </c:spPr>
          <c:cat>
            <c:strRef>
              <c:f>Charts!$B$1350:$B$1377</c:f>
            </c:strRef>
          </c:cat>
          <c:val>
            <c:numRef>
              <c:f>Charts!$V$1350:$V$1377</c:f>
            </c:numRef>
          </c:val>
        </c:ser>
        <c:ser>
          <c:idx val="20"/>
          <c:order val="20"/>
          <c:tx>
            <c:strRef>
              <c:f>Charts!$W$1349</c:f>
            </c:strRef>
          </c:tx>
          <c:spPr>
            <a:solidFill>
              <a:srgbClr val="76A5AF"/>
            </a:solidFill>
          </c:spPr>
          <c:cat>
            <c:strRef>
              <c:f>Charts!$B$1350:$B$1377</c:f>
            </c:strRef>
          </c:cat>
          <c:val>
            <c:numRef>
              <c:f>Charts!$W$1350:$W$1377</c:f>
            </c:numRef>
          </c:val>
        </c:ser>
        <c:ser>
          <c:idx val="21"/>
          <c:order val="21"/>
          <c:tx>
            <c:strRef>
              <c:f>Charts!$X$1349</c:f>
            </c:strRef>
          </c:tx>
          <c:spPr>
            <a:solidFill>
              <a:srgbClr val="CC0000"/>
            </a:solidFill>
          </c:spPr>
          <c:cat>
            <c:strRef>
              <c:f>Charts!$B$1350:$B$1377</c:f>
            </c:strRef>
          </c:cat>
          <c:val>
            <c:numRef>
              <c:f>Charts!$X$1350:$X$1377</c:f>
            </c:numRef>
          </c:val>
        </c:ser>
        <c:ser>
          <c:idx val="22"/>
          <c:order val="22"/>
          <c:tx>
            <c:strRef>
              <c:f>Charts!$Y$1349</c:f>
            </c:strRef>
          </c:tx>
          <c:spPr>
            <a:solidFill>
              <a:srgbClr val="783F04"/>
            </a:solidFill>
          </c:spPr>
          <c:cat>
            <c:strRef>
              <c:f>Charts!$B$1350:$B$1377</c:f>
            </c:strRef>
          </c:cat>
          <c:val>
            <c:numRef>
              <c:f>Charts!$Y$1350:$Y$1377</c:f>
            </c:numRef>
          </c:val>
        </c:ser>
        <c:ser>
          <c:idx val="23"/>
          <c:order val="23"/>
          <c:tx>
            <c:strRef>
              <c:f>Charts!$Z$1349</c:f>
            </c:strRef>
          </c:tx>
          <c:spPr>
            <a:solidFill>
              <a:srgbClr val="00FF00"/>
            </a:solidFill>
          </c:spPr>
          <c:cat>
            <c:strRef>
              <c:f>Charts!$B$1350:$B$1377</c:f>
            </c:strRef>
          </c:cat>
          <c:val>
            <c:numRef>
              <c:f>Charts!$Z$1350:$Z$1377</c:f>
            </c:numRef>
          </c:val>
        </c:ser>
        <c:ser>
          <c:idx val="24"/>
          <c:order val="24"/>
          <c:tx>
            <c:strRef>
              <c:f>Charts!$AA$1349</c:f>
            </c:strRef>
          </c:tx>
          <c:spPr>
            <a:solidFill>
              <a:srgbClr val="31A2AC"/>
            </a:solidFill>
          </c:spPr>
          <c:cat>
            <c:strRef>
              <c:f>Charts!$B$1350:$B$1377</c:f>
            </c:strRef>
          </c:cat>
          <c:val>
            <c:numRef>
              <c:f>Charts!$AA$1350:$AA$1377</c:f>
            </c:numRef>
          </c:val>
        </c:ser>
        <c:ser>
          <c:idx val="25"/>
          <c:order val="25"/>
          <c:tx>
            <c:strRef>
              <c:f>Charts!$AB$1349</c:f>
            </c:strRef>
          </c:tx>
          <c:spPr>
            <a:solidFill>
              <a:srgbClr val="6AA84F"/>
            </a:solidFill>
          </c:spPr>
          <c:cat>
            <c:strRef>
              <c:f>Charts!$B$1350:$B$1377</c:f>
            </c:strRef>
          </c:cat>
          <c:val>
            <c:numRef>
              <c:f>Charts!$AB$1350:$AB$1377</c:f>
            </c:numRef>
          </c:val>
        </c:ser>
        <c:ser>
          <c:idx val="26"/>
          <c:order val="26"/>
          <c:tx>
            <c:strRef>
              <c:f>Charts!$AC$1349</c:f>
            </c:strRef>
          </c:tx>
          <c:spPr>
            <a:solidFill>
              <a:srgbClr val="F4B400"/>
            </a:solidFill>
          </c:spPr>
          <c:cat>
            <c:strRef>
              <c:f>Charts!$B$1350:$B$1377</c:f>
            </c:strRef>
          </c:cat>
          <c:val>
            <c:numRef>
              <c:f>Charts!$AC$1350:$AC$1377</c:f>
            </c:numRef>
          </c:val>
        </c:ser>
        <c:ser>
          <c:idx val="27"/>
          <c:order val="27"/>
          <c:tx>
            <c:strRef>
              <c:f>Charts!$AD$1349</c:f>
            </c:strRef>
          </c:tx>
          <c:spPr>
            <a:solidFill>
              <a:srgbClr val="1C4587"/>
            </a:solidFill>
          </c:spPr>
          <c:cat>
            <c:strRef>
              <c:f>Charts!$B$1350:$B$1377</c:f>
            </c:strRef>
          </c:cat>
          <c:val>
            <c:numRef>
              <c:f>Charts!$AD$1350:$AD$1377</c:f>
            </c:numRef>
          </c:val>
        </c:ser>
        <c:ser>
          <c:idx val="28"/>
          <c:order val="28"/>
          <c:tx>
            <c:strRef>
              <c:f>Charts!$AE$1349</c:f>
            </c:strRef>
          </c:tx>
          <c:spPr>
            <a:solidFill>
              <a:srgbClr val="FF6D00"/>
            </a:solidFill>
          </c:spPr>
          <c:cat>
            <c:strRef>
              <c:f>Charts!$B$1350:$B$1377</c:f>
            </c:strRef>
          </c:cat>
          <c:val>
            <c:numRef>
              <c:f>Charts!$AE$1350:$AE$1377</c:f>
            </c:numRef>
          </c:val>
        </c:ser>
        <c:ser>
          <c:idx val="29"/>
          <c:order val="29"/>
          <c:tx>
            <c:strRef>
              <c:f>Charts!$AF$1349</c:f>
            </c:strRef>
          </c:tx>
          <c:spPr>
            <a:solidFill>
              <a:srgbClr val="46BDC6"/>
            </a:solidFill>
          </c:spPr>
          <c:cat>
            <c:strRef>
              <c:f>Charts!$B$1350:$B$1377</c:f>
            </c:strRef>
          </c:cat>
          <c:val>
            <c:numRef>
              <c:f>Charts!$AF$1350:$AF$1377</c:f>
            </c:numRef>
          </c:val>
        </c:ser>
        <c:ser>
          <c:idx val="30"/>
          <c:order val="30"/>
          <c:tx>
            <c:strRef>
              <c:f>Charts!$AG$1349</c:f>
            </c:strRef>
          </c:tx>
          <c:cat>
            <c:strRef>
              <c:f>Charts!$B$1350:$B$1377</c:f>
            </c:strRef>
          </c:cat>
          <c:val>
            <c:numRef>
              <c:f>Charts!$AG$1350:$AG$1377</c:f>
            </c:numRef>
          </c:val>
        </c:ser>
        <c:overlap val="100"/>
        <c:axId val="87717811"/>
        <c:axId val="2029739805"/>
      </c:barChart>
      <c:catAx>
        <c:axId val="87717811"/>
        <c:scaling>
          <c:orientation val="minMax"/>
        </c:scaling>
        <c:delete val="0"/>
        <c:axPos val="b"/>
        <c:title>
          <c:tx>
            <c:rich>
              <a:bodyPr/>
              <a:lstStyle/>
              <a:p>
                <a:pPr lvl="0">
                  <a:defRPr b="0">
                    <a:solidFill>
                      <a:srgbClr val="000000"/>
                    </a:solidFill>
                    <a:latin typeface="Roboto"/>
                  </a:defRPr>
                </a:pPr>
                <a:r>
                  <a:t/>
                </a:r>
              </a:p>
            </c:rich>
          </c:tx>
          <c:overlay val="0"/>
        </c:title>
        <c:txPr>
          <a:bodyPr/>
          <a:lstStyle/>
          <a:p>
            <a:pPr lvl="0">
              <a:defRPr b="0">
                <a:solidFill>
                  <a:srgbClr val="000000"/>
                </a:solidFill>
                <a:latin typeface="Roboto"/>
              </a:defRPr>
            </a:pPr>
          </a:p>
        </c:txPr>
        <c:crossAx val="2029739805"/>
      </c:catAx>
      <c:valAx>
        <c:axId val="202973980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r>
                  <a:t/>
                </a:r>
              </a:p>
            </c:rich>
          </c:tx>
          <c:overlay val="0"/>
        </c:title>
        <c:numFmt formatCode="General" sourceLinked="1"/>
        <c:tickLblPos val="nextTo"/>
        <c:spPr>
          <a:ln w="47625">
            <a:noFill/>
          </a:ln>
        </c:spPr>
        <c:txPr>
          <a:bodyPr/>
          <a:lstStyle/>
          <a:p>
            <a:pPr lvl="0">
              <a:defRPr b="0">
                <a:solidFill>
                  <a:srgbClr val="000000"/>
                </a:solidFill>
                <a:latin typeface="Roboto"/>
              </a:defRPr>
            </a:pPr>
          </a:p>
        </c:txPr>
        <c:crossAx val="87717811"/>
      </c:valAx>
    </c:plotArea>
    <c:legend>
      <c:legendPos val="r"/>
      <c:overlay val="0"/>
      <c:txPr>
        <a:bodyPr/>
        <a:lstStyle/>
        <a:p>
          <a:pPr lvl="0">
            <a:defRPr b="0">
              <a:solidFill>
                <a:srgbClr val="000000"/>
              </a:solidFill>
              <a:latin typeface="Roboto"/>
            </a:defRPr>
          </a:pPr>
        </a:p>
      </c:txPr>
    </c:legend>
    <c:plotVisOnly val="1"/>
  </c:chart>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11" Type="http://schemas.openxmlformats.org/officeDocument/2006/relationships/chart" Target="../charts/chart11.xml"/><Relationship Id="rId10" Type="http://schemas.openxmlformats.org/officeDocument/2006/relationships/chart" Target="../charts/chart10.xml"/><Relationship Id="rId9" Type="http://schemas.openxmlformats.org/officeDocument/2006/relationships/chart" Target="../charts/chart9.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400050</xdr:colOff>
      <xdr:row>2</xdr:row>
      <xdr:rowOff>47625</xdr:rowOff>
    </xdr:from>
    <xdr:ext cx="9105900" cy="267652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2</xdr:col>
      <xdr:colOff>390525</xdr:colOff>
      <xdr:row>26</xdr:row>
      <xdr:rowOff>19050</xdr:rowOff>
    </xdr:from>
    <xdr:ext cx="4895850" cy="2590800"/>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981075</xdr:colOff>
      <xdr:row>69</xdr:row>
      <xdr:rowOff>180975</xdr:rowOff>
    </xdr:from>
    <xdr:ext cx="7229475" cy="6962775"/>
    <xdr:graphicFrame>
      <xdr:nvGraphicFramePr>
        <xdr:cNvPr id="6" name="Chart 6"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2</xdr:col>
      <xdr:colOff>400050</xdr:colOff>
      <xdr:row>48</xdr:row>
      <xdr:rowOff>19050</xdr:rowOff>
    </xdr:from>
    <xdr:ext cx="6819900" cy="2724150"/>
    <xdr:graphicFrame>
      <xdr:nvGraphicFramePr>
        <xdr:cNvPr id="7" name="Chart 7"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10</xdr:col>
      <xdr:colOff>323850</xdr:colOff>
      <xdr:row>67</xdr:row>
      <xdr:rowOff>95250</xdr:rowOff>
    </xdr:from>
    <xdr:ext cx="5381625" cy="5410200"/>
    <xdr:graphicFrame>
      <xdr:nvGraphicFramePr>
        <xdr:cNvPr id="8" name="Chart 8"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0</xdr:col>
      <xdr:colOff>247650</xdr:colOff>
      <xdr:row>104</xdr:row>
      <xdr:rowOff>66675</xdr:rowOff>
    </xdr:from>
    <xdr:ext cx="3486150" cy="4219575"/>
    <xdr:graphicFrame>
      <xdr:nvGraphicFramePr>
        <xdr:cNvPr id="9" name="Chart 9" title="Chart"/>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9</xdr:col>
      <xdr:colOff>276225</xdr:colOff>
      <xdr:row>104</xdr:row>
      <xdr:rowOff>66675</xdr:rowOff>
    </xdr:from>
    <xdr:ext cx="3486150" cy="4219575"/>
    <xdr:graphicFrame>
      <xdr:nvGraphicFramePr>
        <xdr:cNvPr id="10" name="Chart 10" title="Chart"/>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3</xdr:col>
      <xdr:colOff>361950</xdr:colOff>
      <xdr:row>104</xdr:row>
      <xdr:rowOff>66675</xdr:rowOff>
    </xdr:from>
    <xdr:ext cx="3486150" cy="4219575"/>
    <xdr:graphicFrame>
      <xdr:nvGraphicFramePr>
        <xdr:cNvPr id="11" name="Chart 11" title="Chart"/>
        <xdr:cNvGraphicFramePr/>
      </xdr:nvGraphicFramePr>
      <xdr:xfrm>
        <a:off x="0" y="0"/>
        <a:ext cx="0" cy="0"/>
      </xdr:xfrm>
      <a:graphic>
        <a:graphicData uri="http://schemas.openxmlformats.org/drawingml/2006/chart">
          <c:chart r:id="rId8"/>
        </a:graphicData>
      </a:graphic>
    </xdr:graphicFrame>
    <xdr:clientData fLocksWithSheet="0"/>
  </xdr:oneCellAnchor>
  <xdr:oneCellAnchor>
    <xdr:from>
      <xdr:col>9</xdr:col>
      <xdr:colOff>352425</xdr:colOff>
      <xdr:row>125</xdr:row>
      <xdr:rowOff>85725</xdr:rowOff>
    </xdr:from>
    <xdr:ext cx="7419975" cy="7505700"/>
    <xdr:graphicFrame>
      <xdr:nvGraphicFramePr>
        <xdr:cNvPr id="12" name="Chart 12" title="Chart"/>
        <xdr:cNvGraphicFramePr/>
      </xdr:nvGraphicFramePr>
      <xdr:xfrm>
        <a:off x="0" y="0"/>
        <a:ext cx="0" cy="0"/>
      </xdr:xfrm>
      <a:graphic>
        <a:graphicData uri="http://schemas.openxmlformats.org/drawingml/2006/chart">
          <c:chart r:id="rId9"/>
        </a:graphicData>
      </a:graphic>
    </xdr:graphicFrame>
    <xdr:clientData fLocksWithSheet="0"/>
  </xdr:oneCellAnchor>
  <xdr:oneCellAnchor>
    <xdr:from>
      <xdr:col>0</xdr:col>
      <xdr:colOff>114300</xdr:colOff>
      <xdr:row>125</xdr:row>
      <xdr:rowOff>85725</xdr:rowOff>
    </xdr:from>
    <xdr:ext cx="7724775" cy="7286625"/>
    <xdr:graphicFrame>
      <xdr:nvGraphicFramePr>
        <xdr:cNvPr id="13" name="Chart 13" title="Chart"/>
        <xdr:cNvGraphicFramePr/>
      </xdr:nvGraphicFramePr>
      <xdr:xfrm>
        <a:off x="0" y="0"/>
        <a:ext cx="0" cy="0"/>
      </xdr:xfrm>
      <a:graphic>
        <a:graphicData uri="http://schemas.openxmlformats.org/drawingml/2006/chart">
          <c:chart r:id="rId10"/>
        </a:graphicData>
      </a:graphic>
    </xdr:graphicFrame>
    <xdr:clientData fLocksWithSheet="0"/>
  </xdr:oneCellAnchor>
  <xdr:oneCellAnchor>
    <xdr:from>
      <xdr:col>0</xdr:col>
      <xdr:colOff>628650</xdr:colOff>
      <xdr:row>1287</xdr:row>
      <xdr:rowOff>85725</xdr:rowOff>
    </xdr:from>
    <xdr:ext cx="29441775" cy="11125200"/>
    <xdr:graphicFrame>
      <xdr:nvGraphicFramePr>
        <xdr:cNvPr id="14" name="Chart 14" title="Chart"/>
        <xdr:cNvGraphicFramePr/>
      </xdr:nvGraphicFramePr>
      <xdr:xfrm>
        <a:off x="0" y="0"/>
        <a:ext cx="0" cy="0"/>
      </xdr:xfrm>
      <a:graphic>
        <a:graphicData uri="http://schemas.openxmlformats.org/drawingml/2006/chart">
          <c:chart r:id="rId1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0</xdr:row>
      <xdr:rowOff>66675</xdr:rowOff>
    </xdr:from>
    <xdr:ext cx="5514975" cy="4505325"/>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38100</xdr:rowOff>
    </xdr:from>
    <xdr:ext cx="5514975" cy="4552950"/>
    <xdr:graphicFrame>
      <xdr:nvGraphicFramePr>
        <xdr:cNvPr id="4" name="Chart 4"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0</xdr:row>
      <xdr:rowOff>57150</xdr:rowOff>
    </xdr:from>
    <xdr:ext cx="5514975" cy="4514850"/>
    <xdr:graphicFrame>
      <xdr:nvGraphicFramePr>
        <xdr:cNvPr id="5" name="Chart 5"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90" Type="http://schemas.openxmlformats.org/officeDocument/2006/relationships/hyperlink" Target="http://www.ceredigion.gov.uk/resident/news/council-declares-global-climate-emergency/" TargetMode="External"/><Relationship Id="rId194" Type="http://schemas.openxmlformats.org/officeDocument/2006/relationships/hyperlink" Target="https://democracy.cheltenham.gov.uk/documents/b7248/Notices%20of%20Motion%2018th-Feb-2019%2014.30%20Council.pdf?T=9" TargetMode="External"/><Relationship Id="rId193" Type="http://schemas.openxmlformats.org/officeDocument/2006/relationships/hyperlink" Target="https://www.climateemergency.uk/blog/chelmsford/" TargetMode="External"/><Relationship Id="rId192" Type="http://schemas.openxmlformats.org/officeDocument/2006/relationships/hyperlink" Target="http://www.chardstockpc.org.uk/wp-content/uploads/2020/02/February-2020-ORD-Minutes-CPC-Draft-v2..pdf" TargetMode="External"/><Relationship Id="rId191" Type="http://schemas.openxmlformats.org/officeDocument/2006/relationships/hyperlink" Target="https://www.chardandilminsternews.co.uk/news/17469219.somerset-scc-declares-climate-emergency/" TargetMode="External"/><Relationship Id="rId187" Type="http://schemas.openxmlformats.org/officeDocument/2006/relationships/hyperlink" Target="https://www.tivysideadvertiser.co.uk/news/17577671.cardigan-town-councillors-back-motion-declaring-a-climate-emergency/" TargetMode="External"/><Relationship Id="rId186" Type="http://schemas.openxmlformats.org/officeDocument/2006/relationships/hyperlink" Target="https://climateemergency.uk/blog/cardiff/" TargetMode="External"/><Relationship Id="rId185" Type="http://schemas.openxmlformats.org/officeDocument/2006/relationships/hyperlink" Target="https://democracy.canterbury.gov.uk/ieListDocuments.aspx?CId=138&amp;MId=12133&amp;Ver=4" TargetMode="External"/><Relationship Id="rId184" Type="http://schemas.openxmlformats.org/officeDocument/2006/relationships/hyperlink" Target="https://www.cannockchasedc.gov.uk/sites/default/files/01-agenda_council_170719.pdf" TargetMode="External"/><Relationship Id="rId189" Type="http://schemas.openxmlformats.org/officeDocument/2006/relationships/hyperlink" Target="http://democracy.carmarthenshire.gov.wales/ieListDocuments.aspx?CId=155&amp;MId=2178&amp;Ver=4" TargetMode="External"/><Relationship Id="rId188" Type="http://schemas.openxmlformats.org/officeDocument/2006/relationships/hyperlink" Target="https://climateemergency.uk/blog/carlisle/" TargetMode="External"/><Relationship Id="rId183" Type="http://schemas.openxmlformats.org/officeDocument/2006/relationships/hyperlink" Target="https://www.camelford-tc.gov.uk/wp-content/uploads/2019/07/CTC-Minutes-4th-July-2019.pdf" TargetMode="External"/><Relationship Id="rId182" Type="http://schemas.openxmlformats.org/officeDocument/2006/relationships/hyperlink" Target="https://www.climateemergency.uk/blog/camden/" TargetMode="External"/><Relationship Id="rId181" Type="http://schemas.openxmlformats.org/officeDocument/2006/relationships/hyperlink" Target="https://cambridgeshire.cmis.uk.com/CCC_live/Document.ashx?czJKcaeAi5tUFL1DTL2UE4zNRBcoShgo=oSKQW2tLJiZqt0n%2fhBWiq9t3TvOnL5%2fC6ayCT2JROp2g%2bE0QDs8yWg%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180" Type="http://schemas.openxmlformats.org/officeDocument/2006/relationships/hyperlink" Target="https://climateemergency.uk/blog/cambridge-city-council/" TargetMode="External"/><Relationship Id="rId176" Type="http://schemas.openxmlformats.org/officeDocument/2006/relationships/hyperlink" Target="https://www.burytimes.co.uk/news/17762467.bury-council-declares-climate-emergency-call-action/" TargetMode="External"/><Relationship Id="rId175" Type="http://schemas.openxmlformats.org/officeDocument/2006/relationships/hyperlink" Target="https://www.climateemergency.uk/blog/burnley/" TargetMode="External"/><Relationship Id="rId174" Type="http://schemas.openxmlformats.org/officeDocument/2006/relationships/hyperlink" Target="https://www.burgesshill.gov.uk/sites/www.burgesshill.gov.uk/files/COUNCIL_MINUTES_-_Monday_15_July_2019.pdf" TargetMode="External"/><Relationship Id="rId173" Type="http://schemas.openxmlformats.org/officeDocument/2006/relationships/hyperlink" Target="https://eastdevonnews.co.uk/2019/07/25/budleigh-salterton-declares-climate-emergency/" TargetMode="External"/><Relationship Id="rId179" Type="http://schemas.openxmlformats.org/officeDocument/2006/relationships/hyperlink" Target="https://www.calderdale.gov.uk/nweb/COUNCIL.minutes_pkg.view_doc?p_ID=55294&amp;p_Type=A" TargetMode="External"/><Relationship Id="rId178" Type="http://schemas.openxmlformats.org/officeDocument/2006/relationships/hyperlink" Target="https://www.caiapark.gov.uk/pdf/Agenda-1.pdf" TargetMode="External"/><Relationship Id="rId177" Type="http://schemas.openxmlformats.org/officeDocument/2006/relationships/hyperlink" Target="https://democracy.caerphilly.gov.uk/documents/s29081/NOM%20Covering%20Report.pdf?LLL=0" TargetMode="External"/><Relationship Id="rId198" Type="http://schemas.openxmlformats.org/officeDocument/2006/relationships/hyperlink" Target="https://chichestercity.gov.uk/abd/wp-content/uploads/2019/06/Council-224-Agenda.pdf" TargetMode="External"/><Relationship Id="rId197" Type="http://schemas.openxmlformats.org/officeDocument/2006/relationships/hyperlink" Target="https://chesterfield.moderngov.co.uk/ieListDocuments.aspx?CId=136&amp;MId=5434" TargetMode="External"/><Relationship Id="rId196" Type="http://schemas.openxmlformats.org/officeDocument/2006/relationships/hyperlink" Target="http://cmttpublic.cheshirewestandchester.gov.uk/mgAi.aspx?ID=49515" TargetMode="External"/><Relationship Id="rId195" Type="http://schemas.openxmlformats.org/officeDocument/2006/relationships/hyperlink" Target="http://modgov.cherwell.gov.uk/documents/g3238/Decisions%20Monday%2022-Jul-2019%2018.30%20Council.pdf?T=2" TargetMode="External"/><Relationship Id="rId199" Type="http://schemas.openxmlformats.org/officeDocument/2006/relationships/hyperlink" Target="http://chichester.moderngov.co.uk/ieListDocuments.aspx?CId=135&amp;MId=1150&amp;Ver=4" TargetMode="External"/><Relationship Id="rId150" Type="http://schemas.openxmlformats.org/officeDocument/2006/relationships/hyperlink" Target="https://www.climateemergency.uk/blog/bournemouth-christchurch-poole/" TargetMode="External"/><Relationship Id="rId392" Type="http://schemas.openxmlformats.org/officeDocument/2006/relationships/hyperlink" Target="https://democracy.northdevon.gov.uk/documents/g1003/Printed%20minutes%2024th-Jul-2019%2018.00%20Council.pdf?T=1" TargetMode="External"/><Relationship Id="rId391" Type="http://schemas.openxmlformats.org/officeDocument/2006/relationships/hyperlink" Target="https://drive.google.com/drive/folders/1NVVF5wHJCq1dmcupqkC3OCfKi0NuESmg" TargetMode="External"/><Relationship Id="rId390" Type="http://schemas.openxmlformats.org/officeDocument/2006/relationships/hyperlink" Target="http://www.newtonpopplefordpc.co.uk/NP-Parish-Council/UserFiles/Files/Approved%20ORD%20Minutes%2020th%20January%202020.pdf" TargetMode="External"/><Relationship Id="rId1" Type="http://schemas.openxmlformats.org/officeDocument/2006/relationships/hyperlink" Target="https://www.cedamia.org/ced-regions-in-argentina/" TargetMode="External"/><Relationship Id="rId2" Type="http://schemas.openxmlformats.org/officeDocument/2006/relationships/hyperlink" Target="https://indaily.com.au/news/local/2019/08/28/city-council-changes-mind-on-climate-emergency/" TargetMode="External"/><Relationship Id="rId3" Type="http://schemas.openxmlformats.org/officeDocument/2006/relationships/hyperlink" Target="https://www.cedamia.org/global/" TargetMode="External"/><Relationship Id="rId149" Type="http://schemas.openxmlformats.org/officeDocument/2006/relationships/hyperlink" Target="https://www.lincs-chamber.co.uk/boston-borough-council-declares-climate-emergency/" TargetMode="External"/><Relationship Id="rId4" Type="http://schemas.openxmlformats.org/officeDocument/2006/relationships/hyperlink" Target="https://www.alexandrina.sa.gov.au/discover/latest-news/climate-emergency-declaration" TargetMode="External"/><Relationship Id="rId148" Type="http://schemas.openxmlformats.org/officeDocument/2006/relationships/hyperlink" Target="https://www.theboltonnews.co.uk/news/17872694.bolton-council-declare-climate-emergency/" TargetMode="External"/><Relationship Id="rId9" Type="http://schemas.openxmlformats.org/officeDocument/2006/relationships/hyperlink" Target="https://www.cedamia.org/wp-content/uploads/2019/11/Ballina-Ordinary_Minutes_28_November_2019.pdf" TargetMode="External"/><Relationship Id="rId143" Type="http://schemas.openxmlformats.org/officeDocument/2006/relationships/hyperlink" Target="https://climateemergency.uk/blog/birmingham/" TargetMode="External"/><Relationship Id="rId385" Type="http://schemas.openxmlformats.org/officeDocument/2006/relationships/hyperlink" Target="https://www.newbury.gov.uk/pdf/com-meet/full-council/2019/20190610agendafc.pdf" TargetMode="External"/><Relationship Id="rId142" Type="http://schemas.openxmlformats.org/officeDocument/2006/relationships/hyperlink" Target="https://www.cedamia.org/global/" TargetMode="External"/><Relationship Id="rId384" Type="http://schemas.openxmlformats.org/officeDocument/2006/relationships/hyperlink" Target="https://www.climateemergency.uk/blog/newark-and-sherwood/" TargetMode="External"/><Relationship Id="rId141" Type="http://schemas.openxmlformats.org/officeDocument/2006/relationships/hyperlink" Target="https://www.facebook.com/JamesCraigie4Torrington/posts/2228121174070063" TargetMode="External"/><Relationship Id="rId383" Type="http://schemas.openxmlformats.org/officeDocument/2006/relationships/hyperlink" Target="https://www.dropbox.com/s/51v2dy7ya5r5a33/E%20-%20Town%20Council%2031%20July%202019.pdf?dl=0" TargetMode="External"/><Relationship Id="rId140" Type="http://schemas.openxmlformats.org/officeDocument/2006/relationships/hyperlink" Target="https://www.belfastlive.co.uk/news/belfast-news/belfast-city-council-vote-declare-17015417" TargetMode="External"/><Relationship Id="rId382" Type="http://schemas.openxmlformats.org/officeDocument/2006/relationships/hyperlink" Target="https://visitmoretonhampstead.co.uk/uploads/assets/Minutes_of_the_Council_meeting_3_September_2019.pdf" TargetMode="External"/><Relationship Id="rId5" Type="http://schemas.openxmlformats.org/officeDocument/2006/relationships/hyperlink" Target="https://www.armidaleregional.nsw.gov.au/council/the-council-and-meetings/council-meetings" TargetMode="External"/><Relationship Id="rId147" Type="http://schemas.openxmlformats.org/officeDocument/2006/relationships/hyperlink" Target="https://www.cedamia.org/wp-content/uploads/2019/07/Bollington-Council-Minutes-2-June.pdf" TargetMode="External"/><Relationship Id="rId389" Type="http://schemas.openxmlformats.org/officeDocument/2006/relationships/hyperlink" Target="https://www.shropshirestar.com/news/local-hubs/telford/newport/2019/03/16/fight-against-pollution-will-start-in-newport/" TargetMode="External"/><Relationship Id="rId6" Type="http://schemas.openxmlformats.org/officeDocument/2006/relationships/hyperlink" Target="https://thewest.com.au/news/augusta-margaret-river-times/council-declares-climate-emergency-ng-b881335129z" TargetMode="External"/><Relationship Id="rId146" Type="http://schemas.openxmlformats.org/officeDocument/2006/relationships/hyperlink" Target="http://democracy.blackpool.gov.uk/documents/g5519/Public%20reports%20pack%2026th-Jun-2019%2018.00%20Council.pdf?T=10" TargetMode="External"/><Relationship Id="rId388" Type="http://schemas.openxmlformats.org/officeDocument/2006/relationships/hyperlink" Target="https://climateemergency.uk/blog/london-borough-of-newham/" TargetMode="External"/><Relationship Id="rId7" Type="http://schemas.openxmlformats.org/officeDocument/2006/relationships/hyperlink" Target="https://greens.org.au/act/news/media-release/climate-emergency-declared-act-australian-first-states-and-territories" TargetMode="External"/><Relationship Id="rId145" Type="http://schemas.openxmlformats.org/officeDocument/2006/relationships/hyperlink" Target="https://www.climateemergency.uk/blog/blackburn-with-darwen/" TargetMode="External"/><Relationship Id="rId387" Type="http://schemas.openxmlformats.org/officeDocument/2006/relationships/hyperlink" Target="https://moderngov.newcastle-staffs.gov.uk/documents/s26384/Minutes%20of%20Previous%20Meeting.pdf" TargetMode="External"/><Relationship Id="rId8" Type="http://schemas.openxmlformats.org/officeDocument/2006/relationships/hyperlink" Target="https://www.cedamia.org/global/" TargetMode="External"/><Relationship Id="rId144" Type="http://schemas.openxmlformats.org/officeDocument/2006/relationships/hyperlink" Target="https://www.bishopsteignton-pc.gov.uk/wp-content/uploads/2019/07/190513-MINS-APPROVED-WEBSITE.pdf" TargetMode="External"/><Relationship Id="rId386" Type="http://schemas.openxmlformats.org/officeDocument/2006/relationships/hyperlink" Target="https://climateemergency.uk/blog/newcastle-upon-tyne/" TargetMode="External"/><Relationship Id="rId381" Type="http://schemas.openxmlformats.org/officeDocument/2006/relationships/hyperlink" Target="https://climateemergency.uk/blog/moray/" TargetMode="External"/><Relationship Id="rId380" Type="http://schemas.openxmlformats.org/officeDocument/2006/relationships/hyperlink" Target="https://democracy.monmouthshire.gov.uk/ieListDocuments.aspx?CId=143&amp;MId=3758&amp;Ver=4" TargetMode="External"/><Relationship Id="rId139" Type="http://schemas.openxmlformats.org/officeDocument/2006/relationships/hyperlink" Target="https://www.bedfordindependent.co.uk/bedford-borough-council-declares-climate-emergency/" TargetMode="External"/><Relationship Id="rId138" Type="http://schemas.openxmlformats.org/officeDocument/2006/relationships/hyperlink" Target="https://climateemergency.uk/blog/bath-north-east-somerset/" TargetMode="External"/><Relationship Id="rId137" Type="http://schemas.openxmlformats.org/officeDocument/2006/relationships/hyperlink" Target="https://democracy.basingstoke.gov.uk/documents/b4416/Council%20Updates%20Amendments%20and%20Questions%2018th-Jul-2019%2018.30%20Council.pdf?T=9" TargetMode="External"/><Relationship Id="rId379" Type="http://schemas.openxmlformats.org/officeDocument/2006/relationships/hyperlink" Target="http://www.molevalley.gov.uk/media/pdf/6/o/Council_Agenda_-_18_June_2019.pdf" TargetMode="External"/><Relationship Id="rId1080" Type="http://schemas.openxmlformats.org/officeDocument/2006/relationships/hyperlink" Target="https://www.cedamia.org/global/" TargetMode="External"/><Relationship Id="rId1081" Type="http://schemas.openxmlformats.org/officeDocument/2006/relationships/hyperlink" Target="http://www.caceonline.org/climate-emergency-councils.html" TargetMode="External"/><Relationship Id="rId1082" Type="http://schemas.openxmlformats.org/officeDocument/2006/relationships/hyperlink" Target="http://bit.ly/cedamia-map-ce-governments" TargetMode="External"/><Relationship Id="rId1083" Type="http://schemas.openxmlformats.org/officeDocument/2006/relationships/drawing" Target="../drawings/drawing1.xml"/><Relationship Id="rId132" Type="http://schemas.openxmlformats.org/officeDocument/2006/relationships/hyperlink" Target="https://baberghmidsuffolk.moderngov.co.uk/documents/g2503/Public%20reports%20pack%2023rd-Jul-2019%2017.30%20Babergh%20Council.pdf?T=10" TargetMode="External"/><Relationship Id="rId374" Type="http://schemas.openxmlformats.org/officeDocument/2006/relationships/hyperlink" Target="https://www.devonlive.com/news/devon-news/zero-carbon-requirement-imposed-future-3167887" TargetMode="External"/><Relationship Id="rId131" Type="http://schemas.openxmlformats.org/officeDocument/2006/relationships/hyperlink" Target="https://democracy.aylesburyvaledc.gov.uk/documents/s14581/New%20NOM%20-%20Climate%20Change.pdf" TargetMode="External"/><Relationship Id="rId373" Type="http://schemas.openxmlformats.org/officeDocument/2006/relationships/hyperlink" Target="https://www.climateemergency.uk/blog/london-borough-of-merton/" TargetMode="External"/><Relationship Id="rId130" Type="http://schemas.openxmlformats.org/officeDocument/2006/relationships/hyperlink" Target="https://www.mix96.co.uk/news/local/2953385/climate-emergency-declared-in-aylesbury/" TargetMode="External"/><Relationship Id="rId372" Type="http://schemas.openxmlformats.org/officeDocument/2006/relationships/hyperlink" Target="https://www.somersetcountygazette.co.uk/news/17460096.mendip-district-council-declares-a-climate-emergency/" TargetMode="External"/><Relationship Id="rId371" Type="http://schemas.openxmlformats.org/officeDocument/2006/relationships/hyperlink" Target="https://www.climateemergency.uk/blog/melton/" TargetMode="External"/><Relationship Id="rId136" Type="http://schemas.openxmlformats.org/officeDocument/2006/relationships/hyperlink" Target="https://democracy.barrowbc.gov.uk/documents/g329/Public%20reports%20pack%2016th-Jul-2019%2017.30%20Barrow%20Borough%20Council.pdf?T=10" TargetMode="External"/><Relationship Id="rId378" Type="http://schemas.openxmlformats.org/officeDocument/2006/relationships/hyperlink" Target="https://milton-keynes.cmis.uk.com/milton-keynes/Document.ashx" TargetMode="External"/><Relationship Id="rId135" Type="http://schemas.openxmlformats.org/officeDocument/2006/relationships/hyperlink" Target="https://barnstapletowncouncil.gov.uk/_webedit/uploaded-files/All%20Files/Minutes%20&amp;%20Agendas/Environment%20Committee/2019.07.08%20-%20Environment%20Committee%20Agenda%20Pack.pdf" TargetMode="External"/><Relationship Id="rId377" Type="http://schemas.openxmlformats.org/officeDocument/2006/relationships/hyperlink" Target="https://baberghmidsuffolk.moderngov.co.uk/documents/g2533/Public%20reports%20pack%2025th-Jul-2019%2017.30%20Mid%20Suffolk%20Council.pdf?T=10" TargetMode="External"/><Relationship Id="rId134" Type="http://schemas.openxmlformats.org/officeDocument/2006/relationships/hyperlink" Target="https://www.climateemergency.uk/blog/barnsley/" TargetMode="External"/><Relationship Id="rId376" Type="http://schemas.openxmlformats.org/officeDocument/2006/relationships/hyperlink" Target="https://www.midlothian.gov.uk/news/article/2873/council_declares_climate_emergency" TargetMode="External"/><Relationship Id="rId133" Type="http://schemas.openxmlformats.org/officeDocument/2006/relationships/hyperlink" Target="https://www.lbbd.gov.uk/news/barking-and-dagenham-council-declares-climate-emergency" TargetMode="External"/><Relationship Id="rId375" Type="http://schemas.openxmlformats.org/officeDocument/2006/relationships/hyperlink" Target="https://www.winsfordguardian.co.uk/news/18046831.middlewich-town-council-declares-climate-emergency/" TargetMode="External"/><Relationship Id="rId172" Type="http://schemas.openxmlformats.org/officeDocument/2006/relationships/hyperlink" Target="http://budeandbeyond.co.uk/climate-emergency-declared-in-bude/" TargetMode="External"/><Relationship Id="rId171" Type="http://schemas.openxmlformats.org/officeDocument/2006/relationships/hyperlink" Target="https://www.buckingham-tc.gov.uk/your-town-council/committees/annual-meetings/full-council-agenda/" TargetMode="External"/><Relationship Id="rId170" Type="http://schemas.openxmlformats.org/officeDocument/2006/relationships/hyperlink" Target="https://buckfastleigh.gov.uk/" TargetMode="External"/><Relationship Id="rId165" Type="http://schemas.openxmlformats.org/officeDocument/2006/relationships/hyperlink" Target="https://www.broadclyst.org/parish-council/council-business/climate-change" TargetMode="External"/><Relationship Id="rId164" Type="http://schemas.openxmlformats.org/officeDocument/2006/relationships/hyperlink" Target="https://v6admin.visionict.com/Sites/189/_UserFiles/Files/_Minutes/61880-signed_September_2019.pdf" TargetMode="External"/><Relationship Id="rId163" Type="http://schemas.openxmlformats.org/officeDocument/2006/relationships/hyperlink" Target="https://cmis.harborough.gov.uk/CMIS5/Document.ashx" TargetMode="External"/><Relationship Id="rId162" Type="http://schemas.openxmlformats.org/officeDocument/2006/relationships/hyperlink" Target="https://www.theguardian.com/uk-news/2018/nov/14/bristol-plans-to-become-carbon-neutral-by-2030" TargetMode="External"/><Relationship Id="rId169" Type="http://schemas.openxmlformats.org/officeDocument/2006/relationships/hyperlink" Target="https://www.climateemergency.uk/blog/broxtowe/" TargetMode="External"/><Relationship Id="rId168" Type="http://schemas.openxmlformats.org/officeDocument/2006/relationships/hyperlink" Target="https://www.climateemergency.uk/blog/bromsgrove/" TargetMode="External"/><Relationship Id="rId167" Type="http://schemas.openxmlformats.org/officeDocument/2006/relationships/hyperlink" Target="https://e6a64ed4-8092-4905-8373-937300a3e2c7.filesusr.com/ugd/65498a_10db9bde1114494c9e651a310a091ae2.pdf" TargetMode="External"/><Relationship Id="rId166" Type="http://schemas.openxmlformats.org/officeDocument/2006/relationships/hyperlink" Target="https://broadhemburyparishcouncil.files.wordpress.com/2019/10/september-minutes-2019-2.pdf" TargetMode="External"/><Relationship Id="rId161" Type="http://schemas.openxmlformats.org/officeDocument/2006/relationships/hyperlink" Target="https://phantom.brighton-hove.gov.uk/Published/C00000117/M00008150/AI00070372/$Item5501GrnGrpClimateChange.docA.ps.pdf" TargetMode="External"/><Relationship Id="rId160" Type="http://schemas.openxmlformats.org/officeDocument/2006/relationships/hyperlink" Target="https://www.bridport-tc.gov.uk/wp-content/uploads/2019/05/A-16-05-19.pdf" TargetMode="External"/><Relationship Id="rId159" Type="http://schemas.openxmlformats.org/officeDocument/2006/relationships/hyperlink" Target="https://somersetlabour.co.uk/news/bridgwater/bridgwater-town-council-passes-climate-change-emergency-motion/" TargetMode="External"/><Relationship Id="rId154" Type="http://schemas.openxmlformats.org/officeDocument/2006/relationships/hyperlink" Target="https://braintree.cmis.uk.com/braintree/Document.ashx?czJKcaeAi5tUFL1DTL2UE4zNRBcoShgo=DiyVJ%2fH2nJScKR9zgZWsT%2bTxI%2fVtdc%2fGRlZCIPimPTPnUhkutaiR8g%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396" Type="http://schemas.openxmlformats.org/officeDocument/2006/relationships/hyperlink" Target="http://www.northamptonboroughcouncil.com/councillors/ieListDocuments.aspx?CId=242&amp;MId=8990" TargetMode="External"/><Relationship Id="rId153" Type="http://schemas.openxmlformats.org/officeDocument/2006/relationships/hyperlink" Target="https://www.dropbox.com/sh/ksoj7cdgtoqv4xd/AAAVkVBvgPV5GUMvUL15ZXRma/2018_19%20Full%20Council_Minutes?dl=0&amp;preview=2019.03.05_FC+Minutes.pdf&amp;subfolder_nav_tracking=1" TargetMode="External"/><Relationship Id="rId395" Type="http://schemas.openxmlformats.org/officeDocument/2006/relationships/hyperlink" Target="https://democracy.n-kesteven.gov.uk/ieListDocuments.aspx?CId=297&amp;MId=7828&amp;Ver=4" TargetMode="External"/><Relationship Id="rId152" Type="http://schemas.openxmlformats.org/officeDocument/2006/relationships/hyperlink" Target="https://bradford.moderngov.co.uk/mgAi.aspx?ID=10277" TargetMode="External"/><Relationship Id="rId394" Type="http://schemas.openxmlformats.org/officeDocument/2006/relationships/hyperlink" Target="https://climateemergency.uk/blog/north-east-derbyshire/" TargetMode="External"/><Relationship Id="rId151" Type="http://schemas.openxmlformats.org/officeDocument/2006/relationships/hyperlink" Target="https://boveytracey.s3.amazonaws.com/media/towncouncil/FullCouncilAgenda01.07.19.pdf" TargetMode="External"/><Relationship Id="rId393" Type="http://schemas.openxmlformats.org/officeDocument/2006/relationships/hyperlink" Target="https://www.sunderlandecho.com/news/politics/council/we-have-moral-responsibility-meet-these-challenges-climate-emergency-declared-north-east-leaders-828692" TargetMode="External"/><Relationship Id="rId158" Type="http://schemas.openxmlformats.org/officeDocument/2006/relationships/hyperlink" Target="https://www.bridgnorthtowncouncil.gov.uk/featured/2019/06/climate-change-emergency-recognised/" TargetMode="External"/><Relationship Id="rId157" Type="http://schemas.openxmlformats.org/officeDocument/2006/relationships/hyperlink" Target="http://democracy.brent.gov.uk/documents/s85949/16.3.%20Motion%20-%20Labour%20Group%202.pdf" TargetMode="External"/><Relationship Id="rId399" Type="http://schemas.openxmlformats.org/officeDocument/2006/relationships/hyperlink" Target="https://mars.northlanarkshire.gov.uk/egenda/images/att90953.pdf" TargetMode="External"/><Relationship Id="rId156" Type="http://schemas.openxmlformats.org/officeDocument/2006/relationships/hyperlink" Target="https://www.thetfordandbrandontimes.co.uk/news/breckland-council-declares-climate-emergency-1-6280687" TargetMode="External"/><Relationship Id="rId398" Type="http://schemas.openxmlformats.org/officeDocument/2006/relationships/hyperlink" Target="https://democracy.north-herts.gov.uk/ieListDocuments.aspx?CId=136&amp;MId=2206&amp;Ver=4" TargetMode="External"/><Relationship Id="rId155" Type="http://schemas.openxmlformats.org/officeDocument/2006/relationships/hyperlink" Target="http://www.brauntonparishcouncil.gov.uk/Braunton-PC/UserFiles/Files/Attch2%20100619.pdf" TargetMode="External"/><Relationship Id="rId397" Type="http://schemas.openxmlformats.org/officeDocument/2006/relationships/hyperlink" Target="https://cmis.northamptonshire.gov.uk/cmis5live/Document.ashx" TargetMode="External"/><Relationship Id="rId808" Type="http://schemas.openxmlformats.org/officeDocument/2006/relationships/hyperlink" Target="https://www.limerick.ie/sites/default/files/media/documents/2019-09/00%20Agenda%2016th%20September%202019.pdf" TargetMode="External"/><Relationship Id="rId807" Type="http://schemas.openxmlformats.org/officeDocument/2006/relationships/hyperlink" Target="https://www.cedamia.org/ced-regions-in-ireland/" TargetMode="External"/><Relationship Id="rId806" Type="http://schemas.openxmlformats.org/officeDocument/2006/relationships/hyperlink" Target="https://www.cedamia.org/ced-regions-in-ireland/" TargetMode="External"/><Relationship Id="rId805" Type="http://schemas.openxmlformats.org/officeDocument/2006/relationships/hyperlink" Target="https://www.cedamia.org/ced-regions-in-ireland/" TargetMode="External"/><Relationship Id="rId809" Type="http://schemas.openxmlformats.org/officeDocument/2006/relationships/hyperlink" Target="https://admin.icef-online.org/cegov/area/2608/" TargetMode="External"/><Relationship Id="rId800" Type="http://schemas.openxmlformats.org/officeDocument/2006/relationships/hyperlink" Target="https://www.corkcity.ie/en/media-folder/councillors-democracy/meetings-and-minutes/2019-06-10-agenda-council-meeting.pdf" TargetMode="External"/><Relationship Id="rId804" Type="http://schemas.openxmlformats.org/officeDocument/2006/relationships/hyperlink" Target="https://www.irishtimes.com/news/politics/climate-crisis-changes-on-way-for-everyone-warns-minister-1.3887757" TargetMode="External"/><Relationship Id="rId803" Type="http://schemas.openxmlformats.org/officeDocument/2006/relationships/hyperlink" Target="https://greennews.ie/dlrd-climate-emergency/" TargetMode="External"/><Relationship Id="rId802" Type="http://schemas.openxmlformats.org/officeDocument/2006/relationships/hyperlink" Target="http://ecouncil.dlrcoco.ie:9071/ieListDocuments.aspx?CId=102&amp;MId=1993&amp;Ver=4" TargetMode="External"/><Relationship Id="rId801" Type="http://schemas.openxmlformats.org/officeDocument/2006/relationships/hyperlink" Target="https://www.dublincity.ie/councilmeetings/ieListDocuments.aspx?CId=142&amp;MId=3791&amp;Ver=4" TargetMode="External"/><Relationship Id="rId40" Type="http://schemas.openxmlformats.org/officeDocument/2006/relationships/hyperlink" Target="https://www.cedamia.org/ced-regions-in-australia/" TargetMode="External"/><Relationship Id="rId42" Type="http://schemas.openxmlformats.org/officeDocument/2006/relationships/hyperlink" Target="https://cdn.holdfast.sa.gov.au/agendas-minutes/minutes/19-10-08-Council-Minutes.pdf" TargetMode="External"/><Relationship Id="rId41" Type="http://schemas.openxmlformats.org/officeDocument/2006/relationships/hyperlink" Target="http://webcast.hobsonsbay.vic.gov.au/archive/video19-1008.php?fbclid=IwAR1OaTYo0joewcgjbyembv7BHvRXZ-sDyN3yr2tYqkaPUTzJAanwj4GCXu8" TargetMode="External"/><Relationship Id="rId44" Type="http://schemas.openxmlformats.org/officeDocument/2006/relationships/hyperlink" Target="https://www.cedamia.org/wp-content/uploads/2019/08/Indigo-Shire-2019-07-30-Ordinary-Council-Meeting-Minutes.pdf" TargetMode="External"/><Relationship Id="rId43" Type="http://schemas.openxmlformats.org/officeDocument/2006/relationships/hyperlink" Target="https://thewest.com.au/news/nsw/jetsetting-hunters-hill-councillor-justine-mclaughlin-declares-climate-emergency-ng-159b998e0fc70be53049fc846308f43b" TargetMode="External"/><Relationship Id="rId46" Type="http://schemas.openxmlformats.org/officeDocument/2006/relationships/hyperlink" Target="https://www.cedamia.org/wp-content/uploads/2020/01/Kiama-17-December-2019-Ordinary-Council-Minutes.pdf" TargetMode="External"/><Relationship Id="rId45" Type="http://schemas.openxmlformats.org/officeDocument/2006/relationships/hyperlink" Target="https://innerwest.infocouncil.biz/Open/2019/05/C_14052019_AGN_3696_AT.PDF" TargetMode="External"/><Relationship Id="rId509" Type="http://schemas.openxmlformats.org/officeDocument/2006/relationships/hyperlink" Target="https://democracy.tmbc.gov.uk//documents/g3867/Printed%20minutes%2009th-Jul-2019%2019.30%20Council.pdf?T=1" TargetMode="External"/><Relationship Id="rId508" Type="http://schemas.openxmlformats.org/officeDocument/2006/relationships/hyperlink" Target="https://static1.squarespace.com/static/5b688c785417fcbd5ba768a7/t/5d1a087646199300019b5bb0/1561987192049/Extraordinary+Minutes+of+the+3rd+June+2019..pdf" TargetMode="External"/><Relationship Id="rId503" Type="http://schemas.openxmlformats.org/officeDocument/2006/relationships/hyperlink" Target="https://www.andoveradvertiser.co.uk/news/17890215.tvbc-declares-climate-emergency-plans-tackle-carbon-footprint/" TargetMode="External"/><Relationship Id="rId745" Type="http://schemas.openxmlformats.org/officeDocument/2006/relationships/hyperlink" Target="https://www.swr.de/swraktuell/rheinland-pfalz/Was-der-Beschluss-bedeutet-Einige-Staedte-in-Rheinland-Pfalz-koennten-Klimanotstand-ausrufen,klimanotstand-102.html" TargetMode="External"/><Relationship Id="rId987" Type="http://schemas.openxmlformats.org/officeDocument/2006/relationships/hyperlink" Target="https://menafn.com/1099175547/Switzerland--Lucerne-city-parliament-declares-climate-emergency" TargetMode="External"/><Relationship Id="rId502" Type="http://schemas.openxmlformats.org/officeDocument/2006/relationships/hyperlink" Target="https://tdcdemocracy.tendringdc.gov.uk/documents/g1505/Public%20reports%20pack%2006th-Aug-2019%2019.30%20Council.pdf?T=10" TargetMode="External"/><Relationship Id="rId744" Type="http://schemas.openxmlformats.org/officeDocument/2006/relationships/hyperlink" Target="https://www.zeit.de/politik/deutschland/2019-05/klimaschutz-klimanotstand-konstanz-beschluss" TargetMode="External"/><Relationship Id="rId986" Type="http://schemas.openxmlformats.org/officeDocument/2006/relationships/hyperlink" Target="https://www.luzernerzeitung.ch/zentralschweiz/luzern/sondersession-im-live-ticker-luzerner-kantonsrat-will-co2-abgabe-auf-flugtickets-klimanotstand-ausgerufen-ld.1129702" TargetMode="External"/><Relationship Id="rId501" Type="http://schemas.openxmlformats.org/officeDocument/2006/relationships/hyperlink" Target="https://democracy.telford.gov.uk/documents/g1170/Public%20reports%20pack%20Thursday%2025-Jul-2019%2018.00%20Full%20Council.pdf?T=10" TargetMode="External"/><Relationship Id="rId743" Type="http://schemas.openxmlformats.org/officeDocument/2006/relationships/hyperlink" Target="https://www.swr.de/swraktuell/rheinland-pfalz/koblenz/Koblenz-Stadtrat-entscheidet-ueber-den-Klimanotstand,koblenzer-stadtrat-entscheidung-klimanotstand-100.html" TargetMode="External"/><Relationship Id="rId985" Type="http://schemas.openxmlformats.org/officeDocument/2006/relationships/hyperlink" Target="https://www.basellandschaftlichezeitung.ch/basel/baselbiet/auch-liestal-sorgt-sich-offiziell-ums-klima-134143446" TargetMode="External"/><Relationship Id="rId500" Type="http://schemas.openxmlformats.org/officeDocument/2006/relationships/hyperlink" Target="https://www.teignmouth-devon.gov.uk/_UserFiles/Files/_Minutes/73681-2._11th_June_2019_FGP.pdf" TargetMode="External"/><Relationship Id="rId742" Type="http://schemas.openxmlformats.org/officeDocument/2006/relationships/hyperlink" Target="https://www1.wdr.de/nachrichten/stadtrat-kleve-beschliesst-klimanotstand100.html" TargetMode="External"/><Relationship Id="rId984" Type="http://schemas.openxmlformats.org/officeDocument/2006/relationships/hyperlink" Target="https://www.derbund.ch/bern/koenizer-parlament-ruft-klimanotstand-aus/story/23078846" TargetMode="External"/><Relationship Id="rId507" Type="http://schemas.openxmlformats.org/officeDocument/2006/relationships/hyperlink" Target="https://www.threerivers.gov.uk/egcl-page/council-minutes" TargetMode="External"/><Relationship Id="rId749" Type="http://schemas.openxmlformats.org/officeDocument/2006/relationships/hyperlink" Target="https://rp-online.de/nrw/staedte/leverkusen/leverkusen-ruft-den-klimanotstand-aus_aid-39787993" TargetMode="External"/><Relationship Id="rId506" Type="http://schemas.openxmlformats.org/officeDocument/2006/relationships/hyperlink" Target="http://www.thatchamtowncouncil.gov.uk/wp-content/uploads/2019/05/Full_24Jun19_Agenda.pdf" TargetMode="External"/><Relationship Id="rId748" Type="http://schemas.openxmlformats.org/officeDocument/2006/relationships/hyperlink" Target="https://mobil.nwzonline.de/wesermarsch/politik/lemwerder-gemeinderat-klima-resolution-ist-beschlossene-sache_a_50,5,746959490.html" TargetMode="External"/><Relationship Id="rId505" Type="http://schemas.openxmlformats.org/officeDocument/2006/relationships/hyperlink" Target="https://democracy.thanet.gov.uk/documents/s64547/Notice%20of%20Motion%20-%20Climate%20Change%20Emergency.html?CT=2" TargetMode="External"/><Relationship Id="rId747" Type="http://schemas.openxmlformats.org/officeDocument/2006/relationships/hyperlink" Target="https://www.en24.news/2019/10/leipzig-city-council-resolves-the-climate-emergency.html" TargetMode="External"/><Relationship Id="rId989" Type="http://schemas.openxmlformats.org/officeDocument/2006/relationships/hyperlink" Target="https://www.oltnertagblatt.ch/solothurn/olten/olten-ruft-den-klimanotstand-aus-und-soll-bis-2030-keine-treibhausgase-mehr-ausstossen-134271169" TargetMode="External"/><Relationship Id="rId504" Type="http://schemas.openxmlformats.org/officeDocument/2006/relationships/hyperlink" Target="https://www.tewkesbury.gov.uk/news/tbc-declare-climate-emergency" TargetMode="External"/><Relationship Id="rId746" Type="http://schemas.openxmlformats.org/officeDocument/2006/relationships/hyperlink" Target="https://www.alianzadelclima.org/fileadmin/Inhalte/2_Municipalities/Climate_Emergency/Leichlingen_Auszug_Vorlage_Klima.pdf" TargetMode="External"/><Relationship Id="rId988" Type="http://schemas.openxmlformats.org/officeDocument/2006/relationships/hyperlink" Target="https://www.bluewin.ch/fr/infos/suisse/etat-d-urgence-climatique-a-neuchatel-268255.html" TargetMode="External"/><Relationship Id="rId48" Type="http://schemas.openxmlformats.org/officeDocument/2006/relationships/hyperlink" Target="https://www.kingston.vic.gov.au/About-Us/Council/Council-Meetings/Agendas-and-Minutes" TargetMode="External"/><Relationship Id="rId47" Type="http://schemas.openxmlformats.org/officeDocument/2006/relationships/hyperlink" Target="https://www.kingborough.tas.gov.au/wp-content/uploads/2019/07/Minutes-No.-14-8-July-2019-Public-Copy.pdf" TargetMode="External"/><Relationship Id="rId49" Type="http://schemas.openxmlformats.org/officeDocument/2006/relationships/hyperlink" Target="https://inthecove.com.au/2019/09/17/lane-cove-council-declares-climate-emergency/" TargetMode="External"/><Relationship Id="rId741" Type="http://schemas.openxmlformats.org/officeDocument/2006/relationships/hyperlink" Target="https://www.tagesschau.de/inland/klimanotstand-101.html" TargetMode="External"/><Relationship Id="rId983" Type="http://schemas.openxmlformats.org/officeDocument/2006/relationships/hyperlink" Target="https://www.rfj.ch/Scripts/Index.aspx?id=4179907&amp;fbclid=IwAR1gwN3k5AqJFarWGTTc23CGUak0L14AmBYmMxhGiQicFKJOD8JSHbcK6vUhttps://www.oltnertagblatt.ch/solothurn/olten/olten-ruft-den-klimanotstand-aus-und-soll-bis-2030-keine-treibhausgase-mehr-ausstossen-134271169" TargetMode="External"/><Relationship Id="rId740" Type="http://schemas.openxmlformats.org/officeDocument/2006/relationships/hyperlink" Target="https://bnn.de/lokales/karlsruhe/karlsruhe-ruft-klimanotstand-aus" TargetMode="External"/><Relationship Id="rId982" Type="http://schemas.openxmlformats.org/officeDocument/2006/relationships/hyperlink" Target="http://www.ville-geneve.ch/actualites/detail/article/1558084149-ville-geneve-unie-face-urgence-climatique/" TargetMode="External"/><Relationship Id="rId981" Type="http://schemas.openxmlformats.org/officeDocument/2006/relationships/hyperlink" Target="https://www.en24.news/2019/10/the-geneva-grand-council-in-turn-declares-the-climate-emergency-rts-ch.html" TargetMode="External"/><Relationship Id="rId980" Type="http://schemas.openxmlformats.org/officeDocument/2006/relationships/hyperlink" Target="http://www.delemont.ch/Htdocs/Files/v/13776.pdf/05PoliticalAuthorities/ConseilVille/Interventions/Resolutions/R-1-01-19.pdf" TargetMode="External"/><Relationship Id="rId31" Type="http://schemas.openxmlformats.org/officeDocument/2006/relationships/hyperlink" Target="https://www.eastfremantle.wa.gov.au/council-meetings/meeting/council-meeting/122/documents/ocm-minutes-191119-unconfirmed.pdf" TargetMode="External"/><Relationship Id="rId30" Type="http://schemas.openxmlformats.org/officeDocument/2006/relationships/hyperlink" Target="https://www.facebook.com/CrJanLewis/photos/a.1594117097555595/2264662670501031/?type=3&amp;theater" TargetMode="External"/><Relationship Id="rId33" Type="http://schemas.openxmlformats.org/officeDocument/2006/relationships/hyperlink" Target="https://www.fremantle.wa.gov.au/sites/default/files/Additional%20Documents%20-%20Ordinary%20Meeting%20of%20Council%20-%2022%20May%202019.pdf" TargetMode="External"/><Relationship Id="rId32" Type="http://schemas.openxmlformats.org/officeDocument/2006/relationships/hyperlink" Target="https://www.frankston.vic.gov.au/Your_Council/Media_and_Publications/Latest_News/Council_stands_united_on_climate_emergency" TargetMode="External"/><Relationship Id="rId35" Type="http://schemas.openxmlformats.org/officeDocument/2006/relationships/hyperlink" Target="https://cgdresources.mmgsolutions.net/Resources/Website/SiteDocuments/CM%20Agenda%20200128%20-%20Website.pdf?fbclid=IwAR0g6EQGhUjURXXgpmzvLhkt1faE51UHDqEKQZQOo5f74vA1LyHpt3xWqZc" TargetMode="External"/><Relationship Id="rId34" Type="http://schemas.openxmlformats.org/officeDocument/2006/relationships/hyperlink" Target="https://www.gleninnesexaminer.com.au/story/6409226/glen-innes-council-makes-climate-emergency-declaration/?cs=12" TargetMode="External"/><Relationship Id="rId739" Type="http://schemas.openxmlformats.org/officeDocument/2006/relationships/hyperlink" Target="https://www.mdr.de/sachsen-anhalt/kalbe-milde-klimanotstand-magdeburg-halle-wittenberg-wernigerode-halberstadt-stendal-100.html" TargetMode="External"/><Relationship Id="rId734" Type="http://schemas.openxmlformats.org/officeDocument/2006/relationships/hyperlink" Target="https://www.waz.de/staedte/herne-wanne-eickel/der-rat-der-stadt-erklaert-fuer-herne-den-klimanotstand-id226220035.html" TargetMode="External"/><Relationship Id="rId976" Type="http://schemas.openxmlformats.org/officeDocument/2006/relationships/hyperlink" Target="https://www.sydsvenskan.se/2019-12-05/lund-erkanner-globalt-klimatnodlage-rader" TargetMode="External"/><Relationship Id="rId733" Type="http://schemas.openxmlformats.org/officeDocument/2006/relationships/hyperlink" Target="https://www.westfalen-blatt.de/OWL/Kreis-Herford/Herford/3783844-Rat-verabschiedet-gegen-Stimmen-der-CDU-und-der-Liste-2004-Resolution-Herford-ruft-den-Klimanotstand-aus" TargetMode="External"/><Relationship Id="rId975" Type="http://schemas.openxmlformats.org/officeDocument/2006/relationships/hyperlink" Target="https://www.ecologistasenaccion.org/125274/zaragoza-declara-la-emergencia-climatica/" TargetMode="External"/><Relationship Id="rId732" Type="http://schemas.openxmlformats.org/officeDocument/2006/relationships/hyperlink" Target="https://www.wp.de/staedte/herdecke-wetter/rat-der-stadt-herdecke-ruft-den-klimanotstand-aus-id226393999.html" TargetMode="External"/><Relationship Id="rId974" Type="http://schemas.openxmlformats.org/officeDocument/2006/relationships/hyperlink" Target="http://www.zamora.es/ficheros/20191003_Acta_Acta%20pleno_ACTA%20DEL%20PLENO%202019-0012%20%5B_Acta%20de%20sesi%C3%B3n_Borrador%20acta%2010%20septiembre%5D.pdf" TargetMode="External"/><Relationship Id="rId731" Type="http://schemas.openxmlformats.org/officeDocument/2006/relationships/hyperlink" Target="http://www.general-anzeiger-bonn.de/region/sieg-und-rhein/hennef/Hennef-erkl%C3%A4rt-Klimanotstand-%E2%80%93-Siegburg-nicht-article4140525.html" TargetMode="External"/><Relationship Id="rId973" Type="http://schemas.openxmlformats.org/officeDocument/2006/relationships/hyperlink" Target="https://www.noticiascyl.com/zamora/provincia-zamora/2019/10/05/villaralbo-declara-la-situacion-de-emergencia-climatica-en-el-municipio/" TargetMode="External"/><Relationship Id="rId738" Type="http://schemas.openxmlformats.org/officeDocument/2006/relationships/hyperlink" Target="https://www.n-tv.de/regionales/thueringen/Jena-ruft-als-erste-Thueringer-Stadt-den-Klimanotstand-aus-article21254069.html" TargetMode="External"/><Relationship Id="rId737" Type="http://schemas.openxmlformats.org/officeDocument/2006/relationships/hyperlink" Target="https://www.westfalen-blatt.de/OWL/Kreis-Minden-Luebbecke/Huellhorst/3880863-Rat-beschliesst-Klimanotstand-fuer-die-Gemeinde-Huellhorst-Klimanotstand-CDU-stimmt-aus-Protest-mit-Nein" TargetMode="External"/><Relationship Id="rId979" Type="http://schemas.openxmlformats.org/officeDocument/2006/relationships/hyperlink" Target="https://www.cedamia.org/ced-regions-in-switzerland/" TargetMode="External"/><Relationship Id="rId736" Type="http://schemas.openxmlformats.org/officeDocument/2006/relationships/hyperlink" Target="https://horstmar.ratsinfomanagement.net/sdnetrim/UGhVM0hpd2NXNFdFcExjZd_Xy0_1TjCALw7uskp5Z0qrUDnosBNVUCGv3iOfj89B/Beschlussvorlage_65-2019.pdf" TargetMode="External"/><Relationship Id="rId978" Type="http://schemas.openxmlformats.org/officeDocument/2006/relationships/hyperlink" Target="https://www.burgdorf.ch/wAssets/docs/Stadtratsunterlagen/10-Auftrag-Klimanotstand.pdf" TargetMode="External"/><Relationship Id="rId735" Type="http://schemas.openxmlformats.org/officeDocument/2006/relationships/hyperlink" Target="https://kohlscheid.de/nachrichten/32523-herzogenrath-ruft-den-klimanotstand-aus-antrag-von-17-jaehriger-schuelerin-hat-erfolg" TargetMode="External"/><Relationship Id="rId977" Type="http://schemas.openxmlformats.org/officeDocument/2006/relationships/hyperlink" Target="https://www.aftonbladet.se/nyheter/a/qLwnyo/konstaterande-av-klimatnodlage-far-kritik" TargetMode="External"/><Relationship Id="rId37" Type="http://schemas.openxmlformats.org/officeDocument/2006/relationships/hyperlink" Target="https://www.sheppnews.com.au/news/2020/04/01/1110730/council-declares-a-climate-emergency" TargetMode="External"/><Relationship Id="rId36" Type="http://schemas.openxmlformats.org/officeDocument/2006/relationships/hyperlink" Target="https://www.geelongaustralia.com.au/common/Public/Documents/8d5a50ab0f129c9-councilagenda-25february2020v2.pdf" TargetMode="External"/><Relationship Id="rId39" Type="http://schemas.openxmlformats.org/officeDocument/2006/relationships/hyperlink" Target="https://www.hepburn.vic.gov.au/climate-emergency-declaration/" TargetMode="External"/><Relationship Id="rId38" Type="http://schemas.openxmlformats.org/officeDocument/2006/relationships/hyperlink" Target="https://www.cedamia.org/global/" TargetMode="External"/><Relationship Id="rId730" Type="http://schemas.openxmlformats.org/officeDocument/2006/relationships/hyperlink" Target="https://rp-online.de/nrw/staedte/wesel/hamminkeln-das-ausrufen-des-klimanotstandes-hat-jede-menge-folgen_aid-43218883" TargetMode="External"/><Relationship Id="rId972" Type="http://schemas.openxmlformats.org/officeDocument/2006/relationships/hyperlink" Target="https://www.lamarea.com/2019/09/17/el-congreso-declara-que-espana-esta-en-emergencia-climatica/" TargetMode="External"/><Relationship Id="rId971" Type="http://schemas.openxmlformats.org/officeDocument/2006/relationships/hyperlink" Target="https://www.sevilla.org/ayuntamiento/el-ayuntamiento/pleno-municipal/convocatorias-2019/orden-dia-pleno-25-07-2019.pdf" TargetMode="External"/><Relationship Id="rId970" Type="http://schemas.openxmlformats.org/officeDocument/2006/relationships/hyperlink" Target="https://www.santcugat.cat/web/emergencia-climatica" TargetMode="External"/><Relationship Id="rId20" Type="http://schemas.openxmlformats.org/officeDocument/2006/relationships/hyperlink" Target="https://climateemergencydeclaration.org/byronshire/" TargetMode="External"/><Relationship Id="rId22" Type="http://schemas.openxmlformats.org/officeDocument/2006/relationships/hyperlink" Target="https://www.facebook.com/canadabay/posts/3049769405093099" TargetMode="External"/><Relationship Id="rId21" Type="http://schemas.openxmlformats.org/officeDocument/2006/relationships/hyperlink" Target="https://www.campbelltown.sa.gov.au/webdata/resources/minutesAgendas/Council%20Minutes%20-%205%20November%202019.pdf" TargetMode="External"/><Relationship Id="rId24" Type="http://schemas.openxmlformats.org/officeDocument/2006/relationships/hyperlink" Target="https://www.cedamia.org/wp-content/uploads/2019/09/Cardinia-Shire-Minutes___16_September_2019.pdf" TargetMode="External"/><Relationship Id="rId23" Type="http://schemas.openxmlformats.org/officeDocument/2006/relationships/hyperlink" Target="https://www.cbcity.nsw.gov.au/Councilccb/docs/ORD_27082019_MIN.pdf" TargetMode="External"/><Relationship Id="rId525" Type="http://schemas.openxmlformats.org/officeDocument/2006/relationships/hyperlink" Target="https://democracy.walthamforest.gov.uk/mgAi.aspx?ID=32233" TargetMode="External"/><Relationship Id="rId767" Type="http://schemas.openxmlformats.org/officeDocument/2006/relationships/hyperlink" Target="https://www.spd-fraktion-pankow.de/dl/Klimanotstand_in_Pankow.pdf?fbclid=IwAR02aKZThVDd4lRg0DzArewuVsa31H9pkLIktP2XhNS5TDdqigd8X62VTio" TargetMode="External"/><Relationship Id="rId524" Type="http://schemas.openxmlformats.org/officeDocument/2006/relationships/hyperlink" Target="https://www.climateemergency.uk/blog/walsall/" TargetMode="External"/><Relationship Id="rId766" Type="http://schemas.openxmlformats.org/officeDocument/2006/relationships/hyperlink" Target="https://www.cedamia.org/wp-content/uploads/2019/06/Ostbevern-Niederschrift_oeffentlicher_Teil_RAT_047_2019.pdf" TargetMode="External"/><Relationship Id="rId523" Type="http://schemas.openxmlformats.org/officeDocument/2006/relationships/hyperlink" Target="http://mg.wakefield.gov.uk/ieListDocuments.aspx?CId=221&amp;MId=13948&amp;Ver=4" TargetMode="External"/><Relationship Id="rId765" Type="http://schemas.openxmlformats.org/officeDocument/2006/relationships/hyperlink" Target="https://www.shz.de/lokales/holsteinischer-courier/neumuenster-ruft-den-klimanotstand-aus-id24349377.html" TargetMode="External"/><Relationship Id="rId522" Type="http://schemas.openxmlformats.org/officeDocument/2006/relationships/hyperlink" Target="http://democratic.whitehorsedc.gov.uk/mgAi.aspx?ID=29023" TargetMode="External"/><Relationship Id="rId764" Type="http://schemas.openxmlformats.org/officeDocument/2006/relationships/hyperlink" Target="https://rp-online.de/nrw/staedte/neukirchen-vluyn/nun-ruft-auch-neukirchen-vluyn-den-klimanotstand-aus_aid-41968037" TargetMode="External"/><Relationship Id="rId529" Type="http://schemas.openxmlformats.org/officeDocument/2006/relationships/hyperlink" Target="https://estates4.warwickdc.gov.uk/cmis/Document.ashx?czJKcaeAi5tUFL1DTL2UE4zNRBcoShgo=koxbIIJUFg1xWFHlSq1cwViPXbJdVfPvqr356sMWs9DgJU03%2b2LuvA%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528" Type="http://schemas.openxmlformats.org/officeDocument/2006/relationships/hyperlink" Target="https://climateemergency.uk/blog/warrington/" TargetMode="External"/><Relationship Id="rId527" Type="http://schemas.openxmlformats.org/officeDocument/2006/relationships/hyperlink" Target="https://wantagetowncouncil.gov.uk/climate-emergency/" TargetMode="External"/><Relationship Id="rId769" Type="http://schemas.openxmlformats.org/officeDocument/2006/relationships/hyperlink" Target="https://www.merkur.de/lokales/ebersberg/poing-ort29300/poing-ruft-klimanotstand-aus-12871463.html" TargetMode="External"/><Relationship Id="rId526" Type="http://schemas.openxmlformats.org/officeDocument/2006/relationships/hyperlink" Target="https://www.climateemergency.uk/blog/london-borough-of-wandsworth/" TargetMode="External"/><Relationship Id="rId768" Type="http://schemas.openxmlformats.org/officeDocument/2006/relationships/hyperlink" Target="https://pfaffenhofen.de/paf-und-du/nachrichten/pfaffenhofen-ruft-den-klimanotstand-aus-nachhaltigkeit-von-stadtratsentscheidungen-wird-kuenftig-geprueft/" TargetMode="External"/><Relationship Id="rId26" Type="http://schemas.openxmlformats.org/officeDocument/2006/relationships/hyperlink" Target="https://www.charlessturt.sa.gov.au/__data/assets/pdf_file/0023/380516/cl19-12-09m.pdf" TargetMode="External"/><Relationship Id="rId25" Type="http://schemas.openxmlformats.org/officeDocument/2006/relationships/hyperlink" Target="https://cdn.centralcoast.nsw.gov.au/sites/default/files/businesspaperom26august2019v2.pdf?fbclid=IwAR3J3083uck6TRElVqx3iJ75W0j9ZleDVD6v34x8pB7F43BXLdTFRiOHkHU" TargetMode="External"/><Relationship Id="rId28" Type="http://schemas.openxmlformats.org/officeDocument/2006/relationships/hyperlink" Target="https://www.yoursaydarebin.com.au/climateaction" TargetMode="External"/><Relationship Id="rId27" Type="http://schemas.openxmlformats.org/officeDocument/2006/relationships/hyperlink" Target="https://www.clarence.nsw.gov.au/cp_themes/metro/page.asp?p=DOC-GAA-41-34-06" TargetMode="External"/><Relationship Id="rId521" Type="http://schemas.openxmlformats.org/officeDocument/2006/relationships/hyperlink" Target="https://www.valeofglamorgan.gov.uk/en/our_council/Council-Structure/minutes,_agendas_and_reports/agendas/council/2019/19-07-29.aspx" TargetMode="External"/><Relationship Id="rId763" Type="http://schemas.openxmlformats.org/officeDocument/2006/relationships/hyperlink" Target="https://www.express.de/news/panorama/nach-schueler-demos-wie-l-a--und-london--erste-grossstadt-in-nrw-ruft-klima-notstand-aus-32585640" TargetMode="External"/><Relationship Id="rId29" Type="http://schemas.openxmlformats.org/officeDocument/2006/relationships/hyperlink" Target="https://www.cedamia.org/ced-regions-in-australia/" TargetMode="External"/><Relationship Id="rId520" Type="http://schemas.openxmlformats.org/officeDocument/2006/relationships/hyperlink" Target="https://www.timesechoandlife.co.uk/town-council-declare-climate-emergency/" TargetMode="External"/><Relationship Id="rId762" Type="http://schemas.openxmlformats.org/officeDocument/2006/relationships/hyperlink" Target="https://www.cleanenergywire.org/news/munich-joins-growing-ranks-german-cities-declaring-climate-emergency" TargetMode="External"/><Relationship Id="rId761" Type="http://schemas.openxmlformats.org/officeDocument/2006/relationships/hyperlink" Target="https://www1.wdr.de/nachrichten/rheinland/monheim-klimanotstand-100.html" TargetMode="External"/><Relationship Id="rId760" Type="http://schemas.openxmlformats.org/officeDocument/2006/relationships/hyperlink" Target="http://www.moelln.sitzung-online.de/bi/to020.asp?TOLFDNR=13945" TargetMode="External"/><Relationship Id="rId11" Type="http://schemas.openxmlformats.org/officeDocument/2006/relationships/hyperlink" Target="https://d2n3eh1td3vwdm.cloudfront.net/agendas-minutes/agendas/Open-Agenda-21-August-2019.pdf?mtime=20190816163737" TargetMode="External"/><Relationship Id="rId10" Type="http://schemas.openxmlformats.org/officeDocument/2006/relationships/hyperlink" Target="https://www.banyule.vic.gov.au/News-items/Climate-Emergency" TargetMode="External"/><Relationship Id="rId13" Type="http://schemas.openxmlformats.org/officeDocument/2006/relationships/hyperlink" Target="https://www.begadistrictnews.com.au/story/6354529/climate-emergency-vote-passed-by-bega-valley-council/?fbclid=IwAR0zW3TCy2XsZHQP7ntfDHeY3WLM2yt6wlK4koOam28UZl7_0JH5FB-lAtc" TargetMode="External"/><Relationship Id="rId12" Type="http://schemas.openxmlformats.org/officeDocument/2006/relationships/hyperlink" Target="https://www.bayside.vic.gov.au/news/bayside-city-council-declares-climate-emergency" TargetMode="External"/><Relationship Id="rId519" Type="http://schemas.openxmlformats.org/officeDocument/2006/relationships/hyperlink" Target="https://uttlesford.moderngov.co.uk/ieListDocuments.aspx?CId=159&amp;MId=5264" TargetMode="External"/><Relationship Id="rId514" Type="http://schemas.openxmlformats.org/officeDocument/2006/relationships/hyperlink" Target="https://www.eastlondonadvertiser.co.uk/news/politics/tower-hamlets-council-to-become-carbon-neutral-by-2025-1-5952587" TargetMode="External"/><Relationship Id="rId756" Type="http://schemas.openxmlformats.org/officeDocument/2006/relationships/hyperlink" Target="https://www.swr.de/swraktuell/rheinland-pfalz/mainz/Mainzer-Stadtrat-tagt-Ruft-Mainz-den-Klimaanotstand-aus,stadtrat-mainz-klimanotstand-100.html" TargetMode="External"/><Relationship Id="rId998" Type="http://schemas.openxmlformats.org/officeDocument/2006/relationships/hyperlink" Target="https://www.alxnow.com/2019/10/23/morning-notes-17/" TargetMode="External"/><Relationship Id="rId513" Type="http://schemas.openxmlformats.org/officeDocument/2006/relationships/hyperlink" Target="http://www.totnestowncouncil.gov.uk/_UserFiles/Files/_Other/47489-Full_Council_Papers_3rd_December_2018.pdf" TargetMode="External"/><Relationship Id="rId755" Type="http://schemas.openxmlformats.org/officeDocument/2006/relationships/hyperlink" Target="https://www.landeszeitung.de/blog/lokales/2665016-klimanotstand" TargetMode="External"/><Relationship Id="rId997" Type="http://schemas.openxmlformats.org/officeDocument/2006/relationships/hyperlink" Target="https://cabq.legistar.com/LegislationDetail.aspx?ID=4124829&amp;GUID=7E5F8D90-75AB-4CB4-8CDA-8E4E2552AB0D&amp;FullText=1" TargetMode="External"/><Relationship Id="rId512" Type="http://schemas.openxmlformats.org/officeDocument/2006/relationships/hyperlink" Target="https://democracy.torridge.gov.uk/documents/g2144/Printed%20minutes%2001st-Jul-2019%2018.30%20Full%20Council.pdf?T=1" TargetMode="External"/><Relationship Id="rId754" Type="http://schemas.openxmlformats.org/officeDocument/2006/relationships/hyperlink" Target="https://www.abendblatt.de/region/schleswig-holstein/article222618493/Auch-Luebeck-ruft-den-Klimanotstand-aus.html" TargetMode="External"/><Relationship Id="rId996" Type="http://schemas.openxmlformats.org/officeDocument/2006/relationships/hyperlink" Target="http://www.acgov.org/sustain/documents/AlamedaCountyClimateEmergencyDeclaration.pdf" TargetMode="External"/><Relationship Id="rId511" Type="http://schemas.openxmlformats.org/officeDocument/2006/relationships/hyperlink" Target="http://moderngov.torfaen.gov.uk/documents/g5410/Public%20reports%20pack%2025th-Jun-2019%2010.00%20Council.pdf?T=10" TargetMode="External"/><Relationship Id="rId753" Type="http://schemas.openxmlformats.org/officeDocument/2006/relationships/hyperlink" Target="https://www.ludwigslust.de/stadt-lulu/klimaschutz/" TargetMode="External"/><Relationship Id="rId995" Type="http://schemas.openxmlformats.org/officeDocument/2006/relationships/hyperlink" Target="http://legistar1.granicus.com/alameda/meetings/2019/3/4756_A_City_Council_19-03-19_Meeting_Agenda.pdf" TargetMode="External"/><Relationship Id="rId518" Type="http://schemas.openxmlformats.org/officeDocument/2006/relationships/hyperlink" Target="https://www.cedamia.org/global/" TargetMode="External"/><Relationship Id="rId517" Type="http://schemas.openxmlformats.org/officeDocument/2006/relationships/hyperlink" Target="http://democracy.tunbridgewells.gov.uk/meetings/documents/g4418/Public%20reports%20pack%2017th-Jul-2019%2018.30%20Full%20Council.pdf?T=10" TargetMode="External"/><Relationship Id="rId759" Type="http://schemas.openxmlformats.org/officeDocument/2006/relationships/hyperlink" Target="https://www.nrz.de/staedte/moers-und-umland/der-rat-hat-entschieden-moers-ruft-den-klimanotstand-aus-id227265871.html" TargetMode="External"/><Relationship Id="rId516" Type="http://schemas.openxmlformats.org/officeDocument/2006/relationships/hyperlink" Target="https://www.trowbridge.gov.uk/wp-content/uploads/2019/09/190917-Full-Council-Minutes-unapproved.pdf" TargetMode="External"/><Relationship Id="rId758" Type="http://schemas.openxmlformats.org/officeDocument/2006/relationships/hyperlink" Target="https://www.marl.de/rathaus-service/aktuelles/news-detailansicht/news/marl-ruft-den-klimanotstand-aus/?tx_news_pi1%5Bcontroller%5D=News&amp;tx_news_pi1%5Baction%5D=detail&amp;cHash=0d12f937e8d908e303a5e68711145ff6" TargetMode="External"/><Relationship Id="rId515" Type="http://schemas.openxmlformats.org/officeDocument/2006/relationships/hyperlink" Target="https://democratic.trafford.gov.uk/ieListDocuments.aspx?CId=122&amp;MId=2681&amp;Ver=4" TargetMode="External"/><Relationship Id="rId757" Type="http://schemas.openxmlformats.org/officeDocument/2006/relationships/hyperlink" Target="https://www.op-marburg.de/Marburg/Marburg-ruft-Klimanotstand-aus" TargetMode="External"/><Relationship Id="rId999" Type="http://schemas.openxmlformats.org/officeDocument/2006/relationships/hyperlink" Target="https://www.amherstma.gov/DocumentCenter/View/47508/Council-Order-01282019-6b2?bidId=" TargetMode="External"/><Relationship Id="rId15" Type="http://schemas.openxmlformats.org/officeDocument/2006/relationships/hyperlink" Target="https://www.blacktown.nsw.gov.au/News-Media/Blacktown-City-Council-acknowledges-climate-emergency-and-moves-towards-100-renewables?utm_source=miragenews&amp;utm_medium=miragenews&amp;utm_campaign=news" TargetMode="External"/><Relationship Id="rId990" Type="http://schemas.openxmlformats.org/officeDocument/2006/relationships/hyperlink" Target="https://www.thunertagblatt.ch/region/thun/thun-ruft-den-klimanotstand-aus/story/25467406" TargetMode="External"/><Relationship Id="rId14" Type="http://schemas.openxmlformats.org/officeDocument/2006/relationships/hyperlink" Target="https://www.bellingen.nsw.gov.au/sites/bellingen/files/public/AGENDA%20-%20ORDINARY%20MEETING%20OF%20COUNCIL%20-%2027%20MARCH%202019.pdf" TargetMode="External"/><Relationship Id="rId17" Type="http://schemas.openxmlformats.org/officeDocument/2006/relationships/hyperlink" Target="https://www.cedamia.org/ced-regions-in-australia/" TargetMode="External"/><Relationship Id="rId16" Type="http://schemas.openxmlformats.org/officeDocument/2006/relationships/hyperlink" Target="https://www.cedamia.org/global/" TargetMode="External"/><Relationship Id="rId19" Type="http://schemas.openxmlformats.org/officeDocument/2006/relationships/hyperlink" Target="https://www.burnside.sa.gov.au/files/assets/public/about-council/council-amp-committees/agendas-minutes-amp-workshops/council/2019/agendas/20190924_notice-of-meeting-and-agenda-pack-for-council-24-sept-2019.pdf" TargetMode="External"/><Relationship Id="rId510" Type="http://schemas.openxmlformats.org/officeDocument/2006/relationships/hyperlink" Target="http://www.torbay.gov.uk/DemocraticServices/documents/d2795/Printed%20decision%20Notice%20of%20Motion%20-%20Climate%20Change.pdf?T=5" TargetMode="External"/><Relationship Id="rId752" Type="http://schemas.openxmlformats.org/officeDocument/2006/relationships/hyperlink" Target="https://www.badische-zeitung.de/loerrach-ruft-als-erste-stadt-in-der-region-den-klimanotstand-aus" TargetMode="External"/><Relationship Id="rId994" Type="http://schemas.openxmlformats.org/officeDocument/2006/relationships/hyperlink" Target="https://www.yverdon-les-bains.ch/fileadmin/documents/Conseil_communal/Motions_et_postulats/2019.04.22_Motion_BGuillardConsorts_UrgenceClimatique.pdf" TargetMode="External"/><Relationship Id="rId18" Type="http://schemas.openxmlformats.org/officeDocument/2006/relationships/hyperlink" Target="https://www.facebook.com/anika.molesworth/videos/10157687733114374/" TargetMode="External"/><Relationship Id="rId751" Type="http://schemas.openxmlformats.org/officeDocument/2006/relationships/hyperlink" Target="https://loehne.ratsinfomanagement.net/sdnetrim/UGhVM0hpd2NXNFdFcExjZQV4s_jQ_Ru4nNpYLDAiFaMK2e4apYT0a3vC8L9N2ogf/Beschlusstext_TOP_9.1_-oeffentlich-_Rat_18.09.2019.pdf" TargetMode="External"/><Relationship Id="rId993" Type="http://schemas.openxmlformats.org/officeDocument/2006/relationships/hyperlink" Target="http://toponlin.myhostpoint.ch/news/winterthur/detail/news/grosser-gemeinderat-winterthur-will-klimanotstand-ausrufen-00115286/" TargetMode="External"/><Relationship Id="rId750" Type="http://schemas.openxmlformats.org/officeDocument/2006/relationships/hyperlink" Target="https://www.kreis-lippe.de/offen-sympathisch-zukunftsorientiert/Aktuell/Kreistag-erkl%C3%A4rt-den-Klimanotstand-der-Klimaschutz-bleibt-wichtiges-Thema-f%C3%BCr-den-Kreis-Lippe.php?object=tx,2.1&amp;ModID=7&amp;FID=2001.6907.1&amp;NavID=2001.45&amp;La=1" TargetMode="External"/><Relationship Id="rId992" Type="http://schemas.openxmlformats.org/officeDocument/2006/relationships/hyperlink" Target="https://www.tagblatt.ch/ostschweiz/wil/wil-ruft-den-klimanotstand-aus-ld.1119721" TargetMode="External"/><Relationship Id="rId991" Type="http://schemas.openxmlformats.org/officeDocument/2006/relationships/hyperlink" Target="https://www.rtn.ch/rtn/Actualite/Suisse/Le-Parlement-donne-son-feu-vert-a-l-urgence-climatique.html" TargetMode="External"/><Relationship Id="rId84" Type="http://schemas.openxmlformats.org/officeDocument/2006/relationships/hyperlink" Target="https://www.warrnambool.vic.gov.au/sites/warrnambool.vic.gov.au/files/documents/council/meetings/2019/AGENDA%20Council%207%20October%202019.pdf" TargetMode="External"/><Relationship Id="rId83" Type="http://schemas.openxmlformats.org/officeDocument/2006/relationships/hyperlink" Target="https://www.victorharbortimes.com.au/story/6548131/alexandrina-and-victor-harbor-councils-declare-a-climate-emergency-at-december-meetings/" TargetMode="External"/><Relationship Id="rId86" Type="http://schemas.openxmlformats.org/officeDocument/2006/relationships/hyperlink" Target="http://www.willoughby.nsw.gov.au/council-meetings/general-council-meetings/" TargetMode="External"/><Relationship Id="rId85" Type="http://schemas.openxmlformats.org/officeDocument/2006/relationships/hyperlink" Target="https://www.facebook.com/permalink.php?story_fbid=478274876141850&amp;id=100018780251358" TargetMode="External"/><Relationship Id="rId88" Type="http://schemas.openxmlformats.org/officeDocument/2006/relationships/hyperlink" Target="https://wollongong.nsw.gov.au/__data/assets/pdf_file/0033/39768/Council-Minutes-12-August-2019.pdf" TargetMode="External"/><Relationship Id="rId87" Type="http://schemas.openxmlformats.org/officeDocument/2006/relationships/hyperlink" Target="https://www.change.org/p/duncan-gair-wingecarribee-shire-council-declare-a-climate-emergency/u/25738873" TargetMode="External"/><Relationship Id="rId89" Type="http://schemas.openxmlformats.org/officeDocument/2006/relationships/hyperlink" Target="https://www.woollahra.nsw.gov.au/council/meetings_and_committees/council_meetings/council_agendas_and_minutes" TargetMode="External"/><Relationship Id="rId709" Type="http://schemas.openxmlformats.org/officeDocument/2006/relationships/hyperlink" Target="https://www.ffh.de/nachrichten/hessen/osthessen/toController/Topic/toAction/show/toId/203445/toTopic/brachttal-beschliesst-klimanotstand.html" TargetMode="External"/><Relationship Id="rId708" Type="http://schemas.openxmlformats.org/officeDocument/2006/relationships/hyperlink" Target="https://www1.wdr.de/nachrichten/ruhrgebiet/bottrop-ruft-klimanotstand-aus-100.html" TargetMode="External"/><Relationship Id="rId707" Type="http://schemas.openxmlformats.org/officeDocument/2006/relationships/hyperlink" Target="https://www.rundschau-online.de/region/umwelt-duesseldorf-und-bonn-rufen-klimanotstand-aus-32807228" TargetMode="External"/><Relationship Id="rId949" Type="http://schemas.openxmlformats.org/officeDocument/2006/relationships/hyperlink" Target="https://spravy.pravda.sk/regiony/clanok/528895-poza-skolu-v-zlatych-moravciach-vedie-pocitovy-chodnik/" TargetMode="External"/><Relationship Id="rId706" Type="http://schemas.openxmlformats.org/officeDocument/2006/relationships/hyperlink" Target="https://www.cedamia.org/wp-content/uploads/2019/06/Bochum-Resolution.pdf" TargetMode="External"/><Relationship Id="rId948" Type="http://schemas.openxmlformats.org/officeDocument/2006/relationships/hyperlink" Target="https://www.portugalresident.com/portuguese-parliament-votes-to-declare-state-of-climate-emergency/" TargetMode="External"/><Relationship Id="rId80" Type="http://schemas.openxmlformats.org/officeDocument/2006/relationships/hyperlink" Target="https://meetings.cityofsydney.nsw.gov.au/documents/s30506/Our%20Response%20to%20the%20Climate%20Emergency.pdf" TargetMode="External"/><Relationship Id="rId82" Type="http://schemas.openxmlformats.org/officeDocument/2006/relationships/hyperlink" Target="http://upperhunter.nsw.gov.au/f.ashx/documents/meetings/2019/OC_25022019_MIN_AT.pdf" TargetMode="External"/><Relationship Id="rId81" Type="http://schemas.openxmlformats.org/officeDocument/2006/relationships/hyperlink" Target="https://www.tweed.nsw.gov.au/Controls/Meetings/Documents/190919%20-%20CNL%20-%20Ordinary%20Minutes.pdf" TargetMode="External"/><Relationship Id="rId701" Type="http://schemas.openxmlformats.org/officeDocument/2006/relationships/hyperlink" Target="https://www.senat.fr/petite-loi-ameli/2018-2019/700.html" TargetMode="External"/><Relationship Id="rId943" Type="http://schemas.openxmlformats.org/officeDocument/2006/relationships/hyperlink" Target="https://smoglab.pl/krakow-przyjal-rezolucje-o-klimatycznym-stanie-wyjatkowym/" TargetMode="External"/><Relationship Id="rId700" Type="http://schemas.openxmlformats.org/officeDocument/2006/relationships/hyperlink" Target="http://www.ville-vailhauques.fr/wp-content/uploads/CR-CM-24-Octobre-2019.pdf" TargetMode="External"/><Relationship Id="rId942" Type="http://schemas.openxmlformats.org/officeDocument/2006/relationships/hyperlink" Target="https://www.manilatimes.net/local-government-leaders-recognize-climate-emergency-seek-strong-climate-action/601351/" TargetMode="External"/><Relationship Id="rId941" Type="http://schemas.openxmlformats.org/officeDocument/2006/relationships/hyperlink" Target="https://ph.news.yahoo.com/city-council-declares-climate-emergency-145600155.html" TargetMode="External"/><Relationship Id="rId940" Type="http://schemas.openxmlformats.org/officeDocument/2006/relationships/hyperlink" Target="https://www.sunstar.com.ph/article/1815146" TargetMode="External"/><Relationship Id="rId705" Type="http://schemas.openxmlformats.org/officeDocument/2006/relationships/hyperlink" Target="https://www.radiobielefeld.de/nachrichten/lokalnachrichten/detailansicht/klimanotstand-in-bielefeld-ausgerufen.html" TargetMode="External"/><Relationship Id="rId947" Type="http://schemas.openxmlformats.org/officeDocument/2006/relationships/hyperlink" Target="https://www.cedamia.org/wp-content/uploads/2019/08/Warszewo.pdf" TargetMode="External"/><Relationship Id="rId704" Type="http://schemas.openxmlformats.org/officeDocument/2006/relationships/hyperlink" Target="https://bergkamen-infoblog.de/stadtrat-ruft-den-klimanotstand-fuer-bergkamen-aus-und-wird-gleich-praktisch/" TargetMode="External"/><Relationship Id="rId946" Type="http://schemas.openxmlformats.org/officeDocument/2006/relationships/hyperlink" Target="https://www.facebook.com/szolc.marek/posts/891570134528056" TargetMode="External"/><Relationship Id="rId703" Type="http://schemas.openxmlformats.org/officeDocument/2006/relationships/hyperlink" Target="https://www.ln-online.de/Lokales/Segeberg/Bad-Segeberg-ruft-den-Klima-Notstand-aus" TargetMode="External"/><Relationship Id="rId945" Type="http://schemas.openxmlformats.org/officeDocument/2006/relationships/hyperlink" Target="https://www.cedamia.org/wp-content/uploads/2019/09/Dolny-" TargetMode="External"/><Relationship Id="rId702" Type="http://schemas.openxmlformats.org/officeDocument/2006/relationships/hyperlink" Target="https://www1.wdr.de/nachrichten/rheinland/aachen-klima-notstand-100.html" TargetMode="External"/><Relationship Id="rId944" Type="http://schemas.openxmlformats.org/officeDocument/2006/relationships/hyperlink" Target="http://lodz.wyborcza.pl/lodz/7,35136,24961479,lodzcy-radni-apeluja-do-rzadu-w-sprawie-zmian-klimatycznych.html" TargetMode="External"/><Relationship Id="rId73" Type="http://schemas.openxmlformats.org/officeDocument/2006/relationships/hyperlink" Target="https://www.facebook.com/groups/965054117165818/permalink/1034116026926293/" TargetMode="External"/><Relationship Id="rId72" Type="http://schemas.openxmlformats.org/officeDocument/2006/relationships/hyperlink" Target="http://www.portphillip.vic.gov.au/default/15.1%20Motion%20to%20Declare%20a%20Climate%20Emergency.pdf" TargetMode="External"/><Relationship Id="rId75" Type="http://schemas.openxmlformats.org/officeDocument/2006/relationships/hyperlink" Target="https://www.ryde.nsw.gov.au/files/assets/public/council-meetings/2019/council-meeting-28-may-2019-minutes.pdf" TargetMode="External"/><Relationship Id="rId74" Type="http://schemas.openxmlformats.org/officeDocument/2006/relationships/hyperlink" Target="https://businesspapers.randwick.nsw.gov.au/Open/2019/04/OC_30042019_AGN_AT.PDF" TargetMode="External"/><Relationship Id="rId77" Type="http://schemas.openxmlformats.org/officeDocument/2006/relationships/hyperlink" Target="https://www.stonnington.vic.gov.au/Council/Media-Centre/Media-Releases/City-of-Stonnington-declares-a-climate-emergency" TargetMode="External"/><Relationship Id="rId76" Type="http://schemas.openxmlformats.org/officeDocument/2006/relationships/hyperlink" Target="https://www.cedamia.org/wp-content/uploads/2019/11/Salisbury-SA-28_10_2019_-_Minutes_-_Council_Meeting.pdf" TargetMode="External"/><Relationship Id="rId79" Type="http://schemas.openxmlformats.org/officeDocument/2006/relationships/hyperlink" Target="https://www.swan.wa.gov.au/Your-Council/Council/Council-Meetings/Latest-Ordinary-Meeting-of-Council-Agenda-August-28-2019" TargetMode="External"/><Relationship Id="rId78" Type="http://schemas.openxmlformats.org/officeDocument/2006/relationships/hyperlink" Target="https://www.surfcoast.vic.gov.au/About-us/Council/Meetings-and-minutes/Minutes-Agendas" TargetMode="External"/><Relationship Id="rId939" Type="http://schemas.openxmlformats.org/officeDocument/2006/relationships/hyperlink" Target="https://pub-wdc.escribemeetings.com/FileStream.ashx?DocumentId=1196" TargetMode="External"/><Relationship Id="rId938" Type="http://schemas.openxmlformats.org/officeDocument/2006/relationships/hyperlink" Target="https://www.nzherald.co.nz/climate-change/news/article.cfm?c_id=26&amp;objectid=12307736" TargetMode="External"/><Relationship Id="rId937" Type="http://schemas.openxmlformats.org/officeDocument/2006/relationships/hyperlink" Target="https://wellington.govt.nz/your-council/news/2019/06/climate-emergency" TargetMode="External"/><Relationship Id="rId71" Type="http://schemas.openxmlformats.org/officeDocument/2006/relationships/hyperlink" Target="https://www.portlincoln.sa.gov.au/__data/assets/pdf_file/0026/154286/9.24.1.2-MIN201934-20190819-PUBLIC.pdf?fbclid=IwAR3_09cr1I9h5ij3dkm-pgKsws5rBQy7BygiyGwzgeVIoFkG4beSM537_ks" TargetMode="External"/><Relationship Id="rId70" Type="http://schemas.openxmlformats.org/officeDocument/2006/relationships/hyperlink" Target="http://www.cityofpae.sa.gov.au/webdata/resources/minutesAgendas/Reduced%20PDF%20size%20-%20Final%20version%20-%20Notice,%20Agenda%20and%20Reports%20Council%20meeting%208%20October%202019.pdf" TargetMode="External"/><Relationship Id="rId932" Type="http://schemas.openxmlformats.org/officeDocument/2006/relationships/hyperlink" Target="https://www.kapiticoast.govt.nz/media/34505/motion-climate-change.pdf" TargetMode="External"/><Relationship Id="rId931" Type="http://schemas.openxmlformats.org/officeDocument/2006/relationships/hyperlink" Target="http://infocouncil.huttcity.govt.nz/Open/2019/06/HCC_27062019_AGN_2648_AT_WEB.htm" TargetMode="External"/><Relationship Id="rId930" Type="http://schemas.openxmlformats.org/officeDocument/2006/relationships/hyperlink" Target="http://hawkesbay.infocouncil.biz/Open/2019/06/RC_26062019_AGN_AT_WEB.htm" TargetMode="External"/><Relationship Id="rId936" Type="http://schemas.openxmlformats.org/officeDocument/2006/relationships/hyperlink" Target="https://crux.org.nz/community/qldc-declares-climate-crisis/" TargetMode="External"/><Relationship Id="rId935" Type="http://schemas.openxmlformats.org/officeDocument/2006/relationships/hyperlink" Target="https://poriruacity.govt.nz/your-council/mayor-councillors/meetings-minutes-and-agendas/" TargetMode="External"/><Relationship Id="rId934" Type="http://schemas.openxmlformats.org/officeDocument/2006/relationships/hyperlink" Target="http://www.scoop.co.nz/stories/AK1909/S00136/opotiki-district-council-declares-climate-emergency.htm" TargetMode="External"/><Relationship Id="rId933" Type="http://schemas.openxmlformats.org/officeDocument/2006/relationships/hyperlink" Target="http://meetings.nelson.govt.nz/Open/2019/05/CL_20190516_AGN_1993_AT_EXTRA_WEB.htm" TargetMode="External"/><Relationship Id="rId62" Type="http://schemas.openxmlformats.org/officeDocument/2006/relationships/hyperlink" Target="https://www.mornpen.vic.gov.au/files/assets/public/new-website-documents/about-us/meetings-amp-minutes/2019/agendas-2019/council-meeting-agenda-13-august-2019.pdf" TargetMode="External"/><Relationship Id="rId61" Type="http://schemas.openxmlformats.org/officeDocument/2006/relationships/hyperlink" Target="https://www.mountbarker.sa.gov.au/__data/assets/pdf_file/0017/304307/Council-Meeting-Agenda-4-November-2019.pdf" TargetMode="External"/><Relationship Id="rId64" Type="http://schemas.openxmlformats.org/officeDocument/2006/relationships/hyperlink" Target="https://www.mundaring.wa.gov.au/AboutCouncil/Council/Documents/Unconfirmed%20Minutes%20-%20Ordinary%20Council%20meeting%2010%20December%202019.pdf" TargetMode="External"/><Relationship Id="rId63" Type="http://schemas.openxmlformats.org/officeDocument/2006/relationships/hyperlink" Target="https://www.standard.net.au/story/6452180/shire-backs-calls-to-declare-climate-emergency/?cs=72" TargetMode="External"/><Relationship Id="rId66" Type="http://schemas.openxmlformats.org/officeDocument/2006/relationships/hyperlink" Target="http://www.newcastle.nsw.gov.au/getattachment/ea7cc3c4-3317-4b60-87f4-79e115ee3b10/Ordinary-Council-Meeting-Agenda.aspx" TargetMode="External"/><Relationship Id="rId65" Type="http://schemas.openxmlformats.org/officeDocument/2006/relationships/hyperlink" Target="http://www.murraybridge.sa.gov.au/page.aspx?u=481&amp;c=35434" TargetMode="External"/><Relationship Id="rId68" Type="http://schemas.openxmlformats.org/officeDocument/2006/relationships/hyperlink" Target="https://www.cedamia.org/ced-regions-in-australia/" TargetMode="External"/><Relationship Id="rId67" Type="http://schemas.openxmlformats.org/officeDocument/2006/relationships/hyperlink" Target="https://www.noosa.qld.gov.au/documents/40217326/41799446/2019-07-18%20Ordinary%20Meeting%20Minutes.pdf" TargetMode="External"/><Relationship Id="rId729" Type="http://schemas.openxmlformats.org/officeDocument/2006/relationships/hyperlink" Target="https://www.wa.de/hamm/stadt-hamm-kurhaus-klimanotstand-ausrufen-plaedoyer-mehr-klimaschutz-12780389.html" TargetMode="External"/><Relationship Id="rId728" Type="http://schemas.openxmlformats.org/officeDocument/2006/relationships/hyperlink" Target="https://www.hagen.de/web/de/hagen_de/01/0101/010101/PM_299392.html" TargetMode="External"/><Relationship Id="rId60" Type="http://schemas.openxmlformats.org/officeDocument/2006/relationships/hyperlink" Target="https://www.goldcentralvictoria.com.au/news/local-news/99484-mount-alexander-shire-declares-climate-emergency" TargetMode="External"/><Relationship Id="rId723" Type="http://schemas.openxmlformats.org/officeDocument/2006/relationships/hyperlink" Target="https://www.ln-online.de/Lokales/Ostholstein/Fehmarn-ruft-Klimanotstand-aus-Neustadt-lehnt-ab" TargetMode="External"/><Relationship Id="rId965" Type="http://schemas.openxmlformats.org/officeDocument/2006/relationships/hyperlink" Target="https://web.conselldemallorca.cat/es/noticias/-/asset_publisher/iy8KZd5OgJRk/content/el-ple-del-consell-de-mallorca-aprova-la-declaracio-d-emergencia-climatica-a-l-illa/559414" TargetMode="External"/><Relationship Id="rId722" Type="http://schemas.openxmlformats.org/officeDocument/2006/relationships/hyperlink" Target="https://www.nordbayern.de/region/erlangen/als-erste-stadt-bayerns-erlangen-ruft-den-klimanotstand-aus-1.8953005" TargetMode="External"/><Relationship Id="rId964" Type="http://schemas.openxmlformats.org/officeDocument/2006/relationships/hyperlink" Target="https://www.eldiario.es/madrid/Ayuntamiento-Madrid-emergencia-climatica-Vox_0_945955912.html" TargetMode="External"/><Relationship Id="rId721" Type="http://schemas.openxmlformats.org/officeDocument/2006/relationships/hyperlink" Target="https://www.nw.de/lokal/kreis_herford/enger/22570106_Klimanotstand-wird-in-Enger-anerkannt.html" TargetMode="External"/><Relationship Id="rId963" Type="http://schemas.openxmlformats.org/officeDocument/2006/relationships/hyperlink" Target="https://www.larioja.com/la-rioja/ayuntamiento-logrono-declara-20191003103307-nt.html" TargetMode="External"/><Relationship Id="rId720" Type="http://schemas.openxmlformats.org/officeDocument/2006/relationships/hyperlink" Target="https://www.engelskirchen.de/allris/vo020?0&amp;VOLFDNR=4027&amp;refresh=false" TargetMode="External"/><Relationship Id="rId962" Type="http://schemas.openxmlformats.org/officeDocument/2006/relationships/hyperlink" Target="https://www.diariodelanzarote.com/noticia/lanzarote-y-la-graciosa-se-declaran-en-estado-de-emergencia-clim%C3%A1tica" TargetMode="External"/><Relationship Id="rId727" Type="http://schemas.openxmlformats.org/officeDocument/2006/relationships/hyperlink" Target="https://www2.haan.de/bi/to0050.php?__ktonr=14016" TargetMode="External"/><Relationship Id="rId969" Type="http://schemas.openxmlformats.org/officeDocument/2006/relationships/hyperlink" Target="https://cadenaser.com/emisora/2019/07/17/radio_club_tenerife/1563383792_308381.html" TargetMode="External"/><Relationship Id="rId726" Type="http://schemas.openxmlformats.org/officeDocument/2006/relationships/hyperlink" Target="https://www.tierschutzpartei.de/klimanotstand-in-greifswald-ausgerufen/" TargetMode="External"/><Relationship Id="rId968" Type="http://schemas.openxmlformats.org/officeDocument/2006/relationships/hyperlink" Target="https://www.ideal.es/granada/costa/salobrena-declara-estado-20190802121702-nt.html" TargetMode="External"/><Relationship Id="rId725" Type="http://schemas.openxmlformats.org/officeDocument/2006/relationships/hyperlink" Target="https://www.youtube.com/watch?v=0UwqjWWpkJM" TargetMode="External"/><Relationship Id="rId967" Type="http://schemas.openxmlformats.org/officeDocument/2006/relationships/hyperlink" Target="https://www.cedamia.org/wp-content/uploads/2019/10/Salamanca-Edictos.pdf" TargetMode="External"/><Relationship Id="rId724" Type="http://schemas.openxmlformats.org/officeDocument/2006/relationships/hyperlink" Target="https://www.gelsenkirchen.de/de/_meta/aktuelles/artikel/39174-gelsenkirchen-erklaert-den-klimanotstand" TargetMode="External"/><Relationship Id="rId966" Type="http://schemas.openxmlformats.org/officeDocument/2006/relationships/hyperlink" Target="https://manzanareselreal.es/aprobada-la-propuesta-del-equipo-de-gobierno-municipal-sobre-la-declaracion-de-emergencia-climatica/" TargetMode="External"/><Relationship Id="rId69" Type="http://schemas.openxmlformats.org/officeDocument/2006/relationships/hyperlink" Target="https://eservices.northernbeaches.nsw.gov.au/ePlanning/live/Common/Output/LoadGenWebDoc.ashx?id=q0xy0e4CRkoV0A60ki4OEg%3d%3d" TargetMode="External"/><Relationship Id="rId961" Type="http://schemas.openxmlformats.org/officeDocument/2006/relationships/hyperlink" Target="http://www.laorotava.es/es/noticias/la-orotava-aprueba-la-declaracion-de-emergencia-climatica-para-dar-mayor-concienciacion-la-poblacion" TargetMode="External"/><Relationship Id="rId960" Type="http://schemas.openxmlformats.org/officeDocument/2006/relationships/hyperlink" Target="https://www.eldia.es/tenerife/2019/08/02/declarada-emergencia-climatica-aplicara-medidas/997455.html" TargetMode="External"/><Relationship Id="rId51" Type="http://schemas.openxmlformats.org/officeDocument/2006/relationships/hyperlink" Target="https://www.cedamia.org/global/" TargetMode="External"/><Relationship Id="rId50" Type="http://schemas.openxmlformats.org/officeDocument/2006/relationships/hyperlink" Target="https://www.examiner.com.au/story/6318457/council-declares-climate-emergency/" TargetMode="External"/><Relationship Id="rId53" Type="http://schemas.openxmlformats.org/officeDocument/2006/relationships/hyperlink" Target="https://www.manningham.vic.gov.au/sites/default/files/uploads/council_minutes_28_january_2020.pdf" TargetMode="External"/><Relationship Id="rId52" Type="http://schemas.openxmlformats.org/officeDocument/2006/relationships/hyperlink" Target="https://www.lismore.nsw.gov.au/infocouncil2/Open/2019/08/OC_13082019_AGN_AT_WEB.htm" TargetMode="External"/><Relationship Id="rId55" Type="http://schemas.openxmlformats.org/officeDocument/2006/relationships/hyperlink" Target="https://www.cedamia.org/wp-content/uploads/2019/10/MidCoast-23-OCTOBER-2019-ORDINARY-MEETING-MINUTES-v3.pdf" TargetMode="External"/><Relationship Id="rId54" Type="http://schemas.openxmlformats.org/officeDocument/2006/relationships/hyperlink" Target="https://www.melbourne.vic.gov.au/about-council/committees-meetings/meeting-archive/MeetingAgendaItemAttachments/864/JUL19%20FMC2%20MINUTES%20UNCONFIRMED.pdf" TargetMode="External"/><Relationship Id="rId57" Type="http://schemas.openxmlformats.org/officeDocument/2006/relationships/hyperlink" Target="https://www.facebook.com/JaneBangeParkWard/posts/978251575860072" TargetMode="External"/><Relationship Id="rId56" Type="http://schemas.openxmlformats.org/officeDocument/2006/relationships/hyperlink" Target="https://www.river1467.com.au/news/news-sport/103685-council-declares-climate-emergency" TargetMode="External"/><Relationship Id="rId719" Type="http://schemas.openxmlformats.org/officeDocument/2006/relationships/hyperlink" Target="https://emsdetten.ratsinfomanagement.net/sdnetrim/UGhVM0hpd2NXNFdFcExjZeQEhZ9aZRXy6fT0Eyc269b0A344M2VwWEIjJIUeLT6H/Anlage_2_Resolution_zur_Ausrufung_des_Klimanotstandes.pdf" TargetMode="External"/><Relationship Id="rId718" Type="http://schemas.openxmlformats.org/officeDocument/2006/relationships/hyperlink" Target="https://www.maz-online.de/Lokales/Dahme-Spreewald/Eichwalde/Eichwalde-ruft-Klimanotstand-aus" TargetMode="External"/><Relationship Id="rId717" Type="http://schemas.openxmlformats.org/officeDocument/2006/relationships/hyperlink" Target="https://www.rundschau-online.de/region/umwelt-duesseldorf-und-bonn-rufen-klimanotstand-aus-32807228" TargetMode="External"/><Relationship Id="rId959" Type="http://schemas.openxmlformats.org/officeDocument/2006/relationships/hyperlink" Target="http://www.ajciutadella.org/Documents/Documents/44509doc2.pdf" TargetMode="External"/><Relationship Id="rId712" Type="http://schemas.openxmlformats.org/officeDocument/2006/relationships/hyperlink" Target="https://www.berlin.de/ba-charlottenburg-wilmersdorf/politik/bezirksverordnetenversammlung/online/vo020.asp?VOLFDNR=7225" TargetMode="External"/><Relationship Id="rId954" Type="http://schemas.openxmlformats.org/officeDocument/2006/relationships/hyperlink" Target="https://www.eldiario.es/norte/euskadi/Gobierno-Vasco-emergencia-Euskadi-ambiciosas_0_926007624.html" TargetMode="External"/><Relationship Id="rId711" Type="http://schemas.openxmlformats.org/officeDocument/2006/relationships/hyperlink" Target="https://www.cellesche-zeitung.de/Celler-Land/Aus-dem-Landkreis/Intensive-Debatte-Celler-Kreistag-ruft-Klimanotstand-aus" TargetMode="External"/><Relationship Id="rId953" Type="http://schemas.openxmlformats.org/officeDocument/2006/relationships/hyperlink" Target="https://www.barcelona.cat/barcelona-pel-clima/sites/default/files/documents/emergencia_climatica._compromisos_i_crida_a_laccio.pdf" TargetMode="External"/><Relationship Id="rId710" Type="http://schemas.openxmlformats.org/officeDocument/2006/relationships/hyperlink" Target="https://bnn.de/lokales/abb/buehl-ruft-klimanotstand-aus" TargetMode="External"/><Relationship Id="rId952" Type="http://schemas.openxmlformats.org/officeDocument/2006/relationships/hyperlink" Target="https://www.majorcadailybulletin.com/news/local/2019/11/09/59457/balearic-government-declares-climate-emergency.html" TargetMode="External"/><Relationship Id="rId951" Type="http://schemas.openxmlformats.org/officeDocument/2006/relationships/hyperlink" Target="https://www.majorcadailybulletin.com/news/local/2019/11/08/59417/arta-plan-for-addressing-climate-emergency.html" TargetMode="External"/><Relationship Id="rId716" Type="http://schemas.openxmlformats.org/officeDocument/2006/relationships/hyperlink" Target="https://www.sdnet.kreis-dueren.de/sdnetrim/UGhVM0hpd2NXNFdFcExjZTEIVTTH7NGELv51ixLiZQ015G5MDVvgNgzncPJwZzs-/Beschlusstext_262-19_-oeffentlich-_Kreisausschuss_04.07.2019.pdf" TargetMode="External"/><Relationship Id="rId958" Type="http://schemas.openxmlformats.org/officeDocument/2006/relationships/hyperlink" Target="https://www.granada.org/segmociones.nsf/byclave/IJUOCXD" TargetMode="External"/><Relationship Id="rId715" Type="http://schemas.openxmlformats.org/officeDocument/2006/relationships/hyperlink" Target="https://www.klimabuendnis-hamm.de/drensteinfurt-jumelage-climatique-mehr-als-ein-klimanotstand/" TargetMode="External"/><Relationship Id="rId957" Type="http://schemas.openxmlformats.org/officeDocument/2006/relationships/hyperlink" Target="https://www.europapress.es/catalunya/noticia-generalitat-declara-emergencia-climatica-compromete-mitigarla-20190514153314.html" TargetMode="External"/><Relationship Id="rId714" Type="http://schemas.openxmlformats.org/officeDocument/2006/relationships/hyperlink" Target="https://www.express.de/koeln/klimanotstand-in-koeln-welche-massnahmen-jetzt-laufen---und-ein-grosses-ziel-fuer-2050-32719926" TargetMode="External"/><Relationship Id="rId956" Type="http://schemas.openxmlformats.org/officeDocument/2006/relationships/hyperlink" Target="https://castropuntoradio.es/pleno-da-nuevo-paso-la-regularizacion-urbanistica-montesolmar/" TargetMode="External"/><Relationship Id="rId713" Type="http://schemas.openxmlformats.org/officeDocument/2006/relationships/hyperlink" Target="https://www.sachsen-fernsehen.de/klimanotstand-in-chemnitz-ausgerufen-651831/" TargetMode="External"/><Relationship Id="rId955" Type="http://schemas.openxmlformats.org/officeDocument/2006/relationships/hyperlink" Target="https://www.lavanguardia.com/politica/20190830/4775911993/gobierno-de-canarias-declara-el-estado-de-emergencia-climatica-en-las-islas.html" TargetMode="External"/><Relationship Id="rId59" Type="http://schemas.openxmlformats.org/officeDocument/2006/relationships/hyperlink" Target="https://mosman.nsw.gov.au/news/2019/11/14/climate-emergency-resolution/" TargetMode="External"/><Relationship Id="rId58" Type="http://schemas.openxmlformats.org/officeDocument/2006/relationships/hyperlink" Target="https://www.facebook.com/groups/cedamia/permalink/2118645371777531/" TargetMode="External"/><Relationship Id="rId950" Type="http://schemas.openxmlformats.org/officeDocument/2006/relationships/hyperlink" Target="https://www.cedamia.org/wp-content/uploads/2020/01/Declaration.png" TargetMode="External"/><Relationship Id="rId590" Type="http://schemas.openxmlformats.org/officeDocument/2006/relationships/hyperlink" Target="https://www.todaysnorthumberland.ca/2019/11/26/cobourg-declares-climate-emergency/" TargetMode="External"/><Relationship Id="rId107" Type="http://schemas.openxmlformats.org/officeDocument/2006/relationships/hyperlink" Target="https://www.lanouvellegazette.be/495411/article/2019-12-29/une-motion-detat-durgence-climatique-votee-chatelet" TargetMode="External"/><Relationship Id="rId349" Type="http://schemas.openxmlformats.org/officeDocument/2006/relationships/hyperlink" Target="https://www.cedamia.org/global/" TargetMode="External"/><Relationship Id="rId106" Type="http://schemas.openxmlformats.org/officeDocument/2006/relationships/hyperlink" Target="http://www.flanderstoday.eu/brussels-city-declares-climate-emergency" TargetMode="External"/><Relationship Id="rId348" Type="http://schemas.openxmlformats.org/officeDocument/2006/relationships/hyperlink" Target="https://democracy.lewes-eastbourne.gov.uk/documents/s10646/Motion%20to%20Declare%20a%20Climate%20Emergency.pdf" TargetMode="External"/><Relationship Id="rId105" Type="http://schemas.openxmlformats.org/officeDocument/2006/relationships/hyperlink" Target="https://www.rtbf.be/info/belgique/detail_auderghem-devient-la-17e-commune-bruxelloise-a-declarer-l-urgence-climatique?id=10421110" TargetMode="External"/><Relationship Id="rId347" Type="http://schemas.openxmlformats.org/officeDocument/2006/relationships/hyperlink" Target="https://www.leominstertowncouncil.gov.uk/AgendasMinutes-2019.aspx" TargetMode="External"/><Relationship Id="rId589" Type="http://schemas.openxmlformats.org/officeDocument/2006/relationships/hyperlink" Target="http://portstanleynews.com/details/headline.aspx?menu=mobile_news_news_a-climate-emergency" TargetMode="External"/><Relationship Id="rId104" Type="http://schemas.openxmlformats.org/officeDocument/2006/relationships/hyperlink" Target="https://www.rtbf.be/info/belgique/detail_auderghem-devient-la-17e-commune-bruxelloise-a-declarer-l-urgence-climatique?id=10421110" TargetMode="External"/><Relationship Id="rId346" Type="http://schemas.openxmlformats.org/officeDocument/2006/relationships/hyperlink" Target="http://politics.leics.gov.uk/documents/g5112/Decisions%20Wednesday%2015-May-2019%2014.00%20County%20Council.pdf?T=2" TargetMode="External"/><Relationship Id="rId588" Type="http://schemas.openxmlformats.org/officeDocument/2006/relationships/hyperlink" Target="https://www.crd.bc.ca/docs/default-source/crd-document-library/committeedocuments/capitalregionaldistrictboard/20190213/2019-02-13agendapkgrb.pdf?sfvrsn=928dc6ca_4" TargetMode="External"/><Relationship Id="rId109" Type="http://schemas.openxmlformats.org/officeDocument/2006/relationships/hyperlink" Target="https://www.ganshoren.be/content/uploads/2019/11/conseil-note-explicative-compl-211119.pdf" TargetMode="External"/><Relationship Id="rId108" Type="http://schemas.openxmlformats.org/officeDocument/2006/relationships/hyperlink" Target="https://www.etterbeek.be/archives/2019/etterbeek-declaree-en-etat-d2019urgence-climatique-et-ecologique" TargetMode="External"/><Relationship Id="rId341" Type="http://schemas.openxmlformats.org/officeDocument/2006/relationships/hyperlink" Target="http://www.leafieldvillage.co.uk/wp-content/uploads/Agenda-120619-Public-Notice.pdf" TargetMode="External"/><Relationship Id="rId583" Type="http://schemas.openxmlformats.org/officeDocument/2006/relationships/hyperlink" Target="https://www.burnaby.ca/About-Burnaby/News-and-Media/Newsroom/City-of-Burnaby-commits-to-bold-emissions-reduction-targets_s2_p7098.html" TargetMode="External"/><Relationship Id="rId340" Type="http://schemas.openxmlformats.org/officeDocument/2006/relationships/hyperlink" Target="http://www.thepost.uk.com/article.cfm?id=114010&amp;headline=Launceston%20Town%20Council%20declares%20a%20climate%20emergency&amp;sectionIs=news&amp;searchyear=2019" TargetMode="External"/><Relationship Id="rId582" Type="http://schemas.openxmlformats.org/officeDocument/2006/relationships/hyperlink" Target="https://mariannemeedward.ca/committee-council-meetings/city-of-burlington-declares-climate-emergency/" TargetMode="External"/><Relationship Id="rId581" Type="http://schemas.openxmlformats.org/officeDocument/2006/relationships/hyperlink" Target="https://www.brantfordexpositor.ca/news/local-news/brantford-councillors-declare-climate-emergency" TargetMode="External"/><Relationship Id="rId580" Type="http://schemas.openxmlformats.org/officeDocument/2006/relationships/hyperlink" Target="https://www.brantfordexpositor.ca/news/local-news/student-helps-brant-county-declare-climate-emergency" TargetMode="External"/><Relationship Id="rId103" Type="http://schemas.openxmlformats.org/officeDocument/2006/relationships/hyperlink" Target="https://www.anderlecht.be/sites/default/files/medias/Files/CP/CP458F.pdf" TargetMode="External"/><Relationship Id="rId345" Type="http://schemas.openxmlformats.org/officeDocument/2006/relationships/hyperlink" Target="http://www.cabinet.leicester.gov.uk:8071/ieDecisionDetails.aspx?Id=1024" TargetMode="External"/><Relationship Id="rId587" Type="http://schemas.openxmlformats.org/officeDocument/2006/relationships/hyperlink" Target="http://laserfiche.cbrm.ns.ca/WebLink8/DocView.aspx?id=47766&amp;dbid=1" TargetMode="External"/><Relationship Id="rId102" Type="http://schemas.openxmlformats.org/officeDocument/2006/relationships/hyperlink" Target="https://en.prothomalo.com/bangladesh/news/204894/Bangladesh-parliament-adopts-motion-declaring" TargetMode="External"/><Relationship Id="rId344" Type="http://schemas.openxmlformats.org/officeDocument/2006/relationships/hyperlink" Target="https://leektowncouncil.gov.uk/climate-emergency-2/" TargetMode="External"/><Relationship Id="rId586" Type="http://schemas.openxmlformats.org/officeDocument/2006/relationships/hyperlink" Target="https://www.stalberttoday.ca/beyond-local/town-of-canmore-declares-state-of-climate-emergency-1726956" TargetMode="External"/><Relationship Id="rId101" Type="http://schemas.openxmlformats.org/officeDocument/2006/relationships/hyperlink" Target="https://vorarlberg.orf.at/stories/3003146/" TargetMode="External"/><Relationship Id="rId343" Type="http://schemas.openxmlformats.org/officeDocument/2006/relationships/hyperlink" Target="https://www.leeds-live.co.uk/news/leeds-news/climate-emergency-declared-leeds-council-16041131" TargetMode="External"/><Relationship Id="rId585" Type="http://schemas.openxmlformats.org/officeDocument/2006/relationships/hyperlink" Target="https://www.ctvnews.ca/politics/canada-s-house-of-commons-has-declared-a-national-climate-emergency-1.4470804" TargetMode="External"/><Relationship Id="rId100" Type="http://schemas.openxmlformats.org/officeDocument/2006/relationships/hyperlink" Target="https://www.traiskirchen.gv.at/news/?tx_news_pi1%5Bnews%5D=1056&amp;tx_news_pi1%5Bcontroller%5D=News&amp;tx_news_pi1%5Baction%5D=detail&amp;cHash=4c9303f75aa621b954c9bebbb4ab5895" TargetMode="External"/><Relationship Id="rId342" Type="http://schemas.openxmlformats.org/officeDocument/2006/relationships/hyperlink" Target="https://www.herefordtimes.com/news/ledbury/18237723.climate-change-fears-justified/" TargetMode="External"/><Relationship Id="rId584" Type="http://schemas.openxmlformats.org/officeDocument/2006/relationships/hyperlink" Target="https://www.caledon.ca/en/news/index.aspx?FeedId=0127b33c-5724-41f6-a710-50fe8f39b605&amp;newsId=23ad861d-cf7b-4fe7-b2f6-dc3253e99477" TargetMode="External"/><Relationship Id="rId338" Type="http://schemas.openxmlformats.org/officeDocument/2006/relationships/hyperlink" Target="http://www.lancingparishcouncil.gov.uk/council_meetings.asp" TargetMode="External"/><Relationship Id="rId337" Type="http://schemas.openxmlformats.org/officeDocument/2006/relationships/hyperlink" Target="https://climateemergency.uk/blog/lancaster_climate_emergency/" TargetMode="External"/><Relationship Id="rId579" Type="http://schemas.openxmlformats.org/officeDocument/2006/relationships/hyperlink" Target="http://www.brampton.ca/EN/City-Hall/CouncilOffice/Documents/Rowena%20Santos-climate%20change%20release.pdf" TargetMode="External"/><Relationship Id="rId336" Type="http://schemas.openxmlformats.org/officeDocument/2006/relationships/hyperlink" Target="https://lambeth.greenparty.org.uk/news/2019/01/23/greens-declare-a-climate-emergency-and-bring-borough%E2%80%99s-co2-emissions-target-forward-to-2030/" TargetMode="External"/><Relationship Id="rId578" Type="http://schemas.openxmlformats.org/officeDocument/2006/relationships/hyperlink" Target="https://www.bowenislandundercurrent.com/news/review-of-the-fire-department-bim-declares-climate-change-emergency-and-other-muni-morsels-1.23993914" TargetMode="External"/><Relationship Id="rId335" Type="http://schemas.openxmlformats.org/officeDocument/2006/relationships/hyperlink" Target="https://www.ladock-pc.uk/parish-council/council-meetings/draft-minutes-10-december-2018/" TargetMode="External"/><Relationship Id="rId577" Type="http://schemas.openxmlformats.org/officeDocument/2006/relationships/hyperlink" Target="https://www.annapoliscountyspectator.ca/news/local/town-of-berwick-taking-steps-to-combat-climate-crisis-367541/" TargetMode="External"/><Relationship Id="rId339" Type="http://schemas.openxmlformats.org/officeDocument/2006/relationships/hyperlink" Target="https://www.cedamia.org/global/" TargetMode="External"/><Relationship Id="rId330" Type="http://schemas.openxmlformats.org/officeDocument/2006/relationships/hyperlink" Target="https://www.cedamia.org/wp-content/uploads/2020/03/Kingsteignton-Full-Council-Mins-4-September-2019.doc" TargetMode="External"/><Relationship Id="rId572" Type="http://schemas.openxmlformats.org/officeDocument/2006/relationships/hyperlink" Target="https://www.yorkmix.com/life/york-declares-climate-emergency-after-impassioned-pleas-by-young-activists/" TargetMode="External"/><Relationship Id="rId571" Type="http://schemas.openxmlformats.org/officeDocument/2006/relationships/hyperlink" Target="https://www.thewestonmercury.co.uk/news/climate-emergency-declared-in-yatton-1-6263800" TargetMode="External"/><Relationship Id="rId570" Type="http://schemas.openxmlformats.org/officeDocument/2006/relationships/hyperlink" Target="https://climateemergency.uk/blog/wyre-forest/" TargetMode="External"/><Relationship Id="rId334" Type="http://schemas.openxmlformats.org/officeDocument/2006/relationships/hyperlink" Target="https://www.knowsleynews.co.uk/knowsley-declares-climate-emergency/" TargetMode="External"/><Relationship Id="rId576" Type="http://schemas.openxmlformats.org/officeDocument/2006/relationships/hyperlink" Target="https://www.bathurst.ca/en/secure_document/262/meeting/minutes" TargetMode="External"/><Relationship Id="rId333" Type="http://schemas.openxmlformats.org/officeDocument/2006/relationships/hyperlink" Target="https://www.examinerlive.co.uk/news/west-yorkshire-news/kirklees-council-declares-climate-emergency-15694840" TargetMode="External"/><Relationship Id="rId575" Type="http://schemas.openxmlformats.org/officeDocument/2006/relationships/hyperlink" Target="https://barrie360.com/climate-emergency-declaration-has-city-of-barrie-looking-to-cut-emissions/" TargetMode="External"/><Relationship Id="rId332" Type="http://schemas.openxmlformats.org/officeDocument/2006/relationships/hyperlink" Target="http://www.kingtontowncouncil.gov.uk/_UserFiles/Files/_Agendas/64353-Website_agenda_-_4.3.2019.pdf" TargetMode="External"/><Relationship Id="rId574" Type="http://schemas.openxmlformats.org/officeDocument/2006/relationships/hyperlink" Target="https://www.annapoliscountyspectator.ca/news/local/emergency-declared-annapolis-county-to-engage-citizens-as-impacts-of-deteriorating-climate-unfold-355980/" TargetMode="External"/><Relationship Id="rId331" Type="http://schemas.openxmlformats.org/officeDocument/2006/relationships/hyperlink" Target="https://moderngov.kingston.gov.uk/documents/g8824/Printed%20minutes%20Tuesday%2025-Jun-2019%2019.30%20Environment%20and%20Sustainable%20Transport%20Committee.htm?T=1&amp;CT=2" TargetMode="External"/><Relationship Id="rId573" Type="http://schemas.openxmlformats.org/officeDocument/2006/relationships/hyperlink" Target="https://www.wellingtonadvertiser.com/bulmer-climate-change-something-to-consider-as-part-of-official-plan-update/" TargetMode="External"/><Relationship Id="rId370" Type="http://schemas.openxmlformats.org/officeDocument/2006/relationships/hyperlink" Target="https://democracy.medway.gov.uk/ieListDocuments.aspx?MId=4160" TargetMode="External"/><Relationship Id="rId129" Type="http://schemas.openxmlformats.org/officeDocument/2006/relationships/hyperlink" Target="http://www.ashburton.org/minutes_doc/March_Full_minutes_2019_56448.pdf" TargetMode="External"/><Relationship Id="rId128" Type="http://schemas.openxmlformats.org/officeDocument/2006/relationships/hyperlink" Target="https://climateemergency.uk/blog/ards-and-north-down/" TargetMode="External"/><Relationship Id="rId127" Type="http://schemas.openxmlformats.org/officeDocument/2006/relationships/hyperlink" Target="https://www.thecourier.co.uk/fp/news/local/angus-mearns/973275/i-was-on-holiday-in-baliwhat-are-they-doing-for-climate-change-anger-as-angus-councillors-declare-climate-non-emergency/" TargetMode="External"/><Relationship Id="rId369" Type="http://schemas.openxmlformats.org/officeDocument/2006/relationships/hyperlink" Target="http://www.matlock.gov.uk/wp-content/uploads/2015/02/e-Agenda-Mtg-17.06.19.pdf" TargetMode="External"/><Relationship Id="rId126" Type="http://schemas.openxmlformats.org/officeDocument/2006/relationships/hyperlink" Target="https://info.ambervalley.gov.uk/WebServices/AVBCFeeds/DemocracyJSON.asmx/StreamCommitteeDoc" TargetMode="External"/><Relationship Id="rId368" Type="http://schemas.openxmlformats.org/officeDocument/2006/relationships/hyperlink" Target="https://democracy.manchester.gov.uk/ieListDocuments.aspx?CId=135&amp;MId=524&amp;Ver=4" TargetMode="External"/><Relationship Id="rId121" Type="http://schemas.openxmlformats.org/officeDocument/2006/relationships/hyperlink" Target="http://www2.recife.pe.gov.br/node/290225" TargetMode="External"/><Relationship Id="rId363" Type="http://schemas.openxmlformats.org/officeDocument/2006/relationships/hyperlink" Target="https://www.macclesfield-tc.gov.uk/wp-content/uploads/2019/07/MTC-FC-Minutes-190603.pdf" TargetMode="External"/><Relationship Id="rId120" Type="http://schemas.openxmlformats.org/officeDocument/2006/relationships/hyperlink" Target="https://www.woluwe1150.be/woluwe-saint-pierre-declare-lurgence-climatique-et-environnementale/" TargetMode="External"/><Relationship Id="rId362" Type="http://schemas.openxmlformats.org/officeDocument/2006/relationships/hyperlink" Target="https://lytchettmatraverspc.org/climate-emergency/" TargetMode="External"/><Relationship Id="rId361" Type="http://schemas.openxmlformats.org/officeDocument/2006/relationships/hyperlink" Target="https://www.lyntonandlynmouthtowncouncil.gov.uk/council/news/climate-emergency-declaration/" TargetMode="External"/><Relationship Id="rId360" Type="http://schemas.openxmlformats.org/officeDocument/2006/relationships/hyperlink" Target="https://earthbound.report/2020/01/14/luton-declares-a-climate-emergency/" TargetMode="External"/><Relationship Id="rId125" Type="http://schemas.openxmlformats.org/officeDocument/2006/relationships/hyperlink" Target="http://www.alderholtparishcouncil.gov.uk/Alderholt-PC/UserFiles/Files/Minutes/2019/190610%20Draft%20Minutes%20APC%20Meeting.pdf" TargetMode="External"/><Relationship Id="rId367" Type="http://schemas.openxmlformats.org/officeDocument/2006/relationships/hyperlink" Target="https://moderngov.malvernhills.gov.uk/documents/s30112/C438%20-%20Notice%20of%20Motion.pdf?J=5" TargetMode="External"/><Relationship Id="rId124" Type="http://schemas.openxmlformats.org/officeDocument/2006/relationships/hyperlink" Target="http://aldbourne-pc.org.uk/wp-content/uploads/2019/10/Oct-2019-minutes.pdf" TargetMode="External"/><Relationship Id="rId366" Type="http://schemas.openxmlformats.org/officeDocument/2006/relationships/hyperlink" Target="https://www.malverngazette.co.uk/news/17931182.malvern-town-council-declares-climate-emergency/" TargetMode="External"/><Relationship Id="rId123" Type="http://schemas.openxmlformats.org/officeDocument/2006/relationships/hyperlink" Target="https://www.climateemergency.uk/blog/adur/" TargetMode="External"/><Relationship Id="rId365" Type="http://schemas.openxmlformats.org/officeDocument/2006/relationships/hyperlink" Target="https://climateemergency.uk/blog/maidstone/" TargetMode="External"/><Relationship Id="rId122" Type="http://schemas.openxmlformats.org/officeDocument/2006/relationships/hyperlink" Target="https://www.aberystwyth.gov.uk/en/council/minutes/319-2019-01-28" TargetMode="External"/><Relationship Id="rId364" Type="http://schemas.openxmlformats.org/officeDocument/2006/relationships/hyperlink" Target="http://www.cambrian-news.co.uk/article.cfm?id=125771&amp;headline=Community%20News%3A%20Machynlleth&amp;sectionIs=news&amp;searchyear=2019" TargetMode="External"/><Relationship Id="rId95" Type="http://schemas.openxmlformats.org/officeDocument/2006/relationships/hyperlink" Target="https://www.meinbezirk.at/hartberg-fuerstenfeld/c-lokales/hartberg-ruft-klimanotstand-aus_a3504612" TargetMode="External"/><Relationship Id="rId94" Type="http://schemas.openxmlformats.org/officeDocument/2006/relationships/hyperlink" Target="https://www.ots.at/presseaussendung/OTS_20190710_OTS0058/gemeinderat-ruft-klimanotstand-in-hart-bei-graz-aus" TargetMode="External"/><Relationship Id="rId97" Type="http://schemas.openxmlformats.org/officeDocument/2006/relationships/hyperlink" Target="https://fm4.orf.at/stories/2987081/" TargetMode="External"/><Relationship Id="rId96" Type="http://schemas.openxmlformats.org/officeDocument/2006/relationships/hyperlink" Target="https://www.dolomitenstadt.at/2019/07/11/kufstein-ruft-einstimmig-klimanotstand-aus/" TargetMode="External"/><Relationship Id="rId99" Type="http://schemas.openxmlformats.org/officeDocument/2006/relationships/hyperlink" Target="https://www.alianzadelclima.org/fileadmin/Inhalte/2_Municipalities/Climate_Emergency/Stadtgemeinde_Steyregg_-_Ausrufung_Klimanotstand.pdf" TargetMode="External"/><Relationship Id="rId98" Type="http://schemas.openxmlformats.org/officeDocument/2006/relationships/hyperlink" Target="https://www.alianzadelclima.org/fileadmin/Inhalte/2_Municipalities/Climate_Emergency/Ried_im_Innkreis_Klimanotstandsbeschluss.pdf" TargetMode="External"/><Relationship Id="rId91" Type="http://schemas.openxmlformats.org/officeDocument/2006/relationships/hyperlink" Target="https://www.yarraranges.vic.gov.au/Council/Latest-news/Council-accelerates-its-commitment-to-act-on-climate-change?fbclid=IwAR1sBfjgkGN0JQ5Idp1j7T25tkUwCAXhW5HCfhi11D7nF8Lhsr1QqDjaWXU" TargetMode="External"/><Relationship Id="rId90" Type="http://schemas.openxmlformats.org/officeDocument/2006/relationships/hyperlink" Target="https://www.yarracity.vic.gov.au/news/2018/12/21/climate-emergency" TargetMode="External"/><Relationship Id="rId93" Type="http://schemas.openxmlformats.org/officeDocument/2006/relationships/hyperlink" Target="https://www.parlament.gv.at/PAKT/PR/JAHR_2019/PK0944/index.shtml" TargetMode="External"/><Relationship Id="rId92" Type="http://schemas.openxmlformats.org/officeDocument/2006/relationships/hyperlink" Target="https://www.markparnell.org.au/201909_3" TargetMode="External"/><Relationship Id="rId118" Type="http://schemas.openxmlformats.org/officeDocument/2006/relationships/hyperlink" Target="https://www.watermael-boitsfort.be/fr/votre-commune/le-conseil-communal-1/motions/17-12-2019-motion-relative-a-lurgence-climatique-et-environnementale" TargetMode="External"/><Relationship Id="rId117" Type="http://schemas.openxmlformats.org/officeDocument/2006/relationships/hyperlink" Target="http://www.uccle.be/les-elus/conseil/2019/cc-24-10-19-motion-urgence-climatique.pdf" TargetMode="External"/><Relationship Id="rId359" Type="http://schemas.openxmlformats.org/officeDocument/2006/relationships/hyperlink" Target="http://andybodders.co.uk/2019/06/17/ludlow-town-council-has-tonight-declared-a-climate-emergency-its-a-good-move-now-the-hard-work-starts/" TargetMode="External"/><Relationship Id="rId116" Type="http://schemas.openxmlformats.org/officeDocument/2006/relationships/hyperlink" Target="http://www.molenbeek.irisnet.be/fr/fichiers/conseil/seances-du-conseil/registre/2019/registre-public-16-10-2019.pdf" TargetMode="External"/><Relationship Id="rId358" Type="http://schemas.openxmlformats.org/officeDocument/2006/relationships/hyperlink" Target="https://www.lowestofttowncouncil.gov.uk/assets/Webpage-Meetings/2019-2020/Full-Council/25th-June-2019/Agenda.pdf" TargetMode="External"/><Relationship Id="rId115" Type="http://schemas.openxmlformats.org/officeDocument/2006/relationships/hyperlink" Target="https://www.1030.be/fr/schaerbeek-en-etat-durgence-climatique" TargetMode="External"/><Relationship Id="rId357" Type="http://schemas.openxmlformats.org/officeDocument/2006/relationships/hyperlink" Target="https://www.louthleader.co.uk/news/politics/louth-town-council-is-asked-to-join-bid-to-tackle-climate-change-1-9083591" TargetMode="External"/><Relationship Id="rId599" Type="http://schemas.openxmlformats.org/officeDocument/2006/relationships/hyperlink" Target="http://transformingedmonton.ca/edmonton-city-council-declares-climate-emergency/" TargetMode="External"/><Relationship Id="rId119" Type="http://schemas.openxmlformats.org/officeDocument/2006/relationships/hyperlink" Target="https://fr.woluwe1200.be/wp-content/uploads/2020/01/Ccl-du-18.11.2019-Proce%CC%80s-verbal-public.pdf" TargetMode="External"/><Relationship Id="rId110" Type="http://schemas.openxmlformats.org/officeDocument/2006/relationships/hyperlink" Target="http://www.ixelles.be/uploads/conseil/motions-fr/28.pdf" TargetMode="External"/><Relationship Id="rId352" Type="http://schemas.openxmlformats.org/officeDocument/2006/relationships/hyperlink" Target="https://www.climateemergency.uk/blog/liverpool-3/" TargetMode="External"/><Relationship Id="rId594" Type="http://schemas.openxmlformats.org/officeDocument/2006/relationships/hyperlink" Target="https://www.clarington.net/en/news/clarington-declares-a-climate-emergency-as-it-works-to-reduce-its-greenhouse-gas-emissions.asp" TargetMode="External"/><Relationship Id="rId351" Type="http://schemas.openxmlformats.org/officeDocument/2006/relationships/hyperlink" Target="http://democratic.lincoln.gov.uk/documents/g4225/Printed%20minutes%2023rd-Jul-2019%2018.30%20Council.pdf?T=1" TargetMode="External"/><Relationship Id="rId593" Type="http://schemas.openxmlformats.org/officeDocument/2006/relationships/hyperlink" Target="https://www.chatham-kent.ca/Council/Meetings/2019/Documents/July/July-15-17b.pdf" TargetMode="External"/><Relationship Id="rId350" Type="http://schemas.openxmlformats.org/officeDocument/2006/relationships/hyperlink" Target="https://lichfieldlive.co.uk/2019/10/23/lichfield-city-council-agrees-motion-to-recognise-climate-change-emergency/" TargetMode="External"/><Relationship Id="rId592" Type="http://schemas.openxmlformats.org/officeDocument/2006/relationships/hyperlink" Target="https://centralsaanich.civicweb.net/Portal/MeetingInformation.aspx?Org=Cal&amp;Id=986" TargetMode="External"/><Relationship Id="rId591" Type="http://schemas.openxmlformats.org/officeDocument/2006/relationships/hyperlink" Target="https://www.cedamia.org/wp-content/uploads/2019/05/Kootenay2019-04-11-BRD_Minutes.docx" TargetMode="External"/><Relationship Id="rId114" Type="http://schemas.openxmlformats.org/officeDocument/2006/relationships/hyperlink" Target="http://sjtn.brussels/sites/default/files/downloads/2019/12/cc_2019_1211_notes.pdf" TargetMode="External"/><Relationship Id="rId356" Type="http://schemas.openxmlformats.org/officeDocument/2006/relationships/hyperlink" Target="http://www.longashtonparishcouncil.gov.uk/LongAshton-PC/UserFiles/Files/Draft%20Minutes%20&amp;%20Agendas/19%20Council%20minutes%2009%20draft%20jt.pdf" TargetMode="External"/><Relationship Id="rId598" Type="http://schemas.openxmlformats.org/officeDocument/2006/relationships/hyperlink" Target="https://www.durhamregion.com/news-story/9836561-durham-declares-climate-emergency/" TargetMode="External"/><Relationship Id="rId113" Type="http://schemas.openxmlformats.org/officeDocument/2006/relationships/hyperlink" Target="https://stgillis.brussels/wp-content/uploads//2019/11/motion-urgence-climatique-et-environnement_FR.pdf" TargetMode="External"/><Relationship Id="rId355" Type="http://schemas.openxmlformats.org/officeDocument/2006/relationships/hyperlink" Target="https://www.london.gov.uk/press-releases/assembly/call-on-mayor-to-declare-climate-emergency" TargetMode="External"/><Relationship Id="rId597" Type="http://schemas.openxmlformats.org/officeDocument/2006/relationships/hyperlink" Target="https://duncan.civicweb.net/document/120294/2019-07-15%20Declaration%20of%20Climate%20Emergency%20RFD.pdf?handle=53819B35FCFC42FB943E7B806707C20B" TargetMode="External"/><Relationship Id="rId112" Type="http://schemas.openxmlformats.org/officeDocument/2006/relationships/hyperlink" Target="http://www.provincedeliege.be/fr/evenement/3/15447" TargetMode="External"/><Relationship Id="rId354" Type="http://schemas.openxmlformats.org/officeDocument/2006/relationships/hyperlink" Target="https://www.llanidloestowncouncil.co.uk/documents" TargetMode="External"/><Relationship Id="rId596" Type="http://schemas.openxmlformats.org/officeDocument/2006/relationships/hyperlink" Target="https://www.cowichanvalleycitizen.com/news/cowichan-valley-regional-district-acknowledges-climate-emergency/" TargetMode="External"/><Relationship Id="rId111" Type="http://schemas.openxmlformats.org/officeDocument/2006/relationships/hyperlink" Target="http://brusselstimes.com/belgium/15601/koekelberg-becomes-first-belgian-municipality-to-declare-%E2%80%98climate-emergency%E2%80%99" TargetMode="External"/><Relationship Id="rId353" Type="http://schemas.openxmlformats.org/officeDocument/2006/relationships/hyperlink" Target="https://www.liverpoolcityregion-ca.gov.uk/climate-emergency-declared-for-liverpool-city-region/" TargetMode="External"/><Relationship Id="rId595" Type="http://schemas.openxmlformats.org/officeDocument/2006/relationships/hyperlink" Target="https://colwood.civicweb.net/document/141718" TargetMode="External"/><Relationship Id="rId305" Type="http://schemas.openxmlformats.org/officeDocument/2006/relationships/hyperlink" Target="https://climateemergency.uk/blog/london-borough-of-hounslow/" TargetMode="External"/><Relationship Id="rId547" Type="http://schemas.openxmlformats.org/officeDocument/2006/relationships/hyperlink" Target="https://www.oxfordtimes.co.uk/news/17827732.west-oxfordshire-district-council-passes-nature-partnership-motion/" TargetMode="External"/><Relationship Id="rId789" Type="http://schemas.openxmlformats.org/officeDocument/2006/relationships/hyperlink" Target="https://www.weser-kurier.de/region/regionale-rundschau_artikel,-weyhe-wird-sicherer-hafen-fuer-fluechtlinge-und-erklaert-klimanotstand-_arid,1842338.html" TargetMode="External"/><Relationship Id="rId304" Type="http://schemas.openxmlformats.org/officeDocument/2006/relationships/hyperlink" Target="https://climateemergency.uk/blog/horsham/" TargetMode="External"/><Relationship Id="rId546" Type="http://schemas.openxmlformats.org/officeDocument/2006/relationships/hyperlink" Target="https://governance.wmca.org.uk/ieListDocuments.aspx?CId=137&amp;MId=221" TargetMode="External"/><Relationship Id="rId788" Type="http://schemas.openxmlformats.org/officeDocument/2006/relationships/hyperlink" Target="https://www.cedamia.org/wp-content/uploads/2019/12/Wedel-Antrag_KlimaNotstand.pdf" TargetMode="External"/><Relationship Id="rId303" Type="http://schemas.openxmlformats.org/officeDocument/2006/relationships/hyperlink" Target="http://www.horsforthtowncouncil.gov.uk/Horsforth-TC/UserFiles/Files/Agenda%20Min%202019-20/2019.07.31%20JULY%20COUNCIL%20ag_REVISED.pdf" TargetMode="External"/><Relationship Id="rId545" Type="http://schemas.openxmlformats.org/officeDocument/2006/relationships/hyperlink" Target="https://news.westlothian.gov.uk/article/46400/West-Lothian-declares-climate-emergency-" TargetMode="External"/><Relationship Id="rId787" Type="http://schemas.openxmlformats.org/officeDocument/2006/relationships/hyperlink" Target="https://www.wasserburger-stimme.de/schlagzeilen/wasserburg-erklaert-den-klima-notstand/2019/09/27/" TargetMode="External"/><Relationship Id="rId302" Type="http://schemas.openxmlformats.org/officeDocument/2006/relationships/hyperlink" Target="https://www.horncastletowncouncil.co.uk/town-council-meeting-minutes-10th-december-2019/" TargetMode="External"/><Relationship Id="rId544" Type="http://schemas.openxmlformats.org/officeDocument/2006/relationships/hyperlink" Target="https://democracy.westlancs.gov.uk/documents/g2007/Printed%20minutes%2017th-Jul-2019%2019.30%20Council.pdf?T=1" TargetMode="External"/><Relationship Id="rId786" Type="http://schemas.openxmlformats.org/officeDocument/2006/relationships/hyperlink" Target="https://www.wp.de/staedte/warstein-und-umland/premiere-in-suedwestfalen-warstein-ruft-klimanotstand-aus-id226438343.html" TargetMode="External"/><Relationship Id="rId309" Type="http://schemas.openxmlformats.org/officeDocument/2006/relationships/hyperlink" Target="http://www.hythetc.kentparishes.gov.uk/agenda-council-meeting-04-07-19/" TargetMode="External"/><Relationship Id="rId308" Type="http://schemas.openxmlformats.org/officeDocument/2006/relationships/hyperlink" Target="https://www.lancs.live/news/lancashire-news/hyndburn-ranked-among-worst-authorities-17097162" TargetMode="External"/><Relationship Id="rId307" Type="http://schemas.openxmlformats.org/officeDocument/2006/relationships/hyperlink" Target="https://www.klfm967.co.uk/news/klfm-news/2944985/hunstanton-town-council-declares-climate-emergency/" TargetMode="External"/><Relationship Id="rId549" Type="http://schemas.openxmlformats.org/officeDocument/2006/relationships/hyperlink" Target="https://www.westyorks-ca.gov.uk/all-news-and-blogs/combined-authority-declares-climate-emergency/" TargetMode="External"/><Relationship Id="rId306" Type="http://schemas.openxmlformats.org/officeDocument/2006/relationships/hyperlink" Target="https://cmis.hullcc.gov.uk/CMIS/Document.ashx" TargetMode="External"/><Relationship Id="rId548" Type="http://schemas.openxmlformats.org/officeDocument/2006/relationships/hyperlink" Target="https://www.cedamia.org/global/" TargetMode="External"/><Relationship Id="rId781" Type="http://schemas.openxmlformats.org/officeDocument/2006/relationships/hyperlink" Target="https://info.trier.de/bi/to010.asp?topSelected=133722" TargetMode="External"/><Relationship Id="rId780" Type="http://schemas.openxmlformats.org/officeDocument/2006/relationships/hyperlink" Target="https://www.wz.de/nrw/kreis-viersen/willich-und-toenisvorst/toenisvorst-resolution-zum-klimanotstand_aid-38867369" TargetMode="External"/><Relationship Id="rId301" Type="http://schemas.openxmlformats.org/officeDocument/2006/relationships/hyperlink" Target="https://www.horleysurrey-tc.gov.uk/news/article/993" TargetMode="External"/><Relationship Id="rId543" Type="http://schemas.openxmlformats.org/officeDocument/2006/relationships/hyperlink" Target="https://westofengland-ca.moderngov.co.uk/documents/b1166/Decisions%20-%20West%20of%20England%20Combined%20Authority%20Committee%20-%2019%20July%202019%2019th-Jul-2019%2010.00%20West%20o.pdf?T=9" TargetMode="External"/><Relationship Id="rId785" Type="http://schemas.openxmlformats.org/officeDocument/2006/relationships/hyperlink" Target="https://www.nrz.de/staedte/dinslaken-huenxe-voerde/stadt-voerde-ruft-nach-debatte-im-rat-klimanotstand-aus-id226439413.html" TargetMode="External"/><Relationship Id="rId300" Type="http://schemas.openxmlformats.org/officeDocument/2006/relationships/hyperlink" Target="http://www.honiton.gov.uk/Core/Honiton-Town-Council/UserFiles/Files/Agendas/Town%20Council/2019/12th%20August/Agenda%20item%2015%20Climate%20emergency.pdf" TargetMode="External"/><Relationship Id="rId542" Type="http://schemas.openxmlformats.org/officeDocument/2006/relationships/hyperlink" Target="http://wdccmis.west-dunbarton.gov.uk/CMIS5/Document.ashx?czJKcaeAi5tUFL1DTL2UE4zNRBcoShgo=ql%2fsEuabbKit80ppdsgHi8thnT4ZMk0Pl0cdM9ZMr8kt5ny6lrtStA%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784" Type="http://schemas.openxmlformats.org/officeDocument/2006/relationships/hyperlink" Target="https://www.en24.news/2019/10/villingen-schwenningen-vs-calls-the-climate-emergency-villingen-schwenningen.html" TargetMode="External"/><Relationship Id="rId541" Type="http://schemas.openxmlformats.org/officeDocument/2006/relationships/hyperlink" Target="http://mg.swdevon.gov.uk/ieListDocuments.aspx?CId=271&amp;MId=1200&amp;Ver=4" TargetMode="External"/><Relationship Id="rId783" Type="http://schemas.openxmlformats.org/officeDocument/2006/relationships/hyperlink" Target="https://rheinischer-spiegel.de/kreis-viersen-hat-klimanotstand-beschlossen/" TargetMode="External"/><Relationship Id="rId540" Type="http://schemas.openxmlformats.org/officeDocument/2006/relationships/hyperlink" Target="http://decisionmaking.westberks.gov.uk/ieListDocuments.aspx?CId=116&amp;MId=5078&amp;Ver=4" TargetMode="External"/><Relationship Id="rId782" Type="http://schemas.openxmlformats.org/officeDocument/2006/relationships/hyperlink" Target="https://www.rundblick-unna.de/2019/09/26/rat-unna-beschliesst-klimanotstand-bericht-aus-der-sitzung/" TargetMode="External"/><Relationship Id="rId536" Type="http://schemas.openxmlformats.org/officeDocument/2006/relationships/hyperlink" Target="https://www.cedamia.org/global/" TargetMode="External"/><Relationship Id="rId778" Type="http://schemas.openxmlformats.org/officeDocument/2006/relationships/hyperlink" Target="https://www.aachener-zeitung.de/lokales/stolberg/stolberg-ruft-den-klimanotstand-aus_aid-45818239" TargetMode="External"/><Relationship Id="rId535" Type="http://schemas.openxmlformats.org/officeDocument/2006/relationships/hyperlink" Target="https://www.welcombe.org.uk/organisations/parish-council/climate-emergency" TargetMode="External"/><Relationship Id="rId777" Type="http://schemas.openxmlformats.org/officeDocument/2006/relationships/hyperlink" Target="https://www.energieagentur.rlp.de/service-info/die-energieagentur-informiert/aktuelle-meldungen/aktuelles-detail/auch-speyer-erklaert-klimanotstand/" TargetMode="External"/><Relationship Id="rId534" Type="http://schemas.openxmlformats.org/officeDocument/2006/relationships/hyperlink" Target="https://www.climateemergency.uk/blog/wealden/" TargetMode="External"/><Relationship Id="rId776" Type="http://schemas.openxmlformats.org/officeDocument/2006/relationships/hyperlink" Target="https://www.azonline.de/Muensterland/4065061-Stadtrat-erklaert-Klimanotstand-Entscheidungen-werden-komplexer" TargetMode="External"/><Relationship Id="rId533" Type="http://schemas.openxmlformats.org/officeDocument/2006/relationships/hyperlink" Target="https://www.waverley.gov.uk/news/article/515/waverley_borough_council_declares_climate_emergency" TargetMode="External"/><Relationship Id="rId775" Type="http://schemas.openxmlformats.org/officeDocument/2006/relationships/hyperlink" Target="https://www.halternerzeitung.de/schwerte/schwerter-stadtrat-beschliesst-den-klimanotstand-was-das-bedeutet-plus-1426785.html" TargetMode="External"/><Relationship Id="rId539" Type="http://schemas.openxmlformats.org/officeDocument/2006/relationships/hyperlink" Target="http://www.wemburyparishcouncil.info/_UserFiles/Files/_Minutes/73609-DRAFT_June_2019_Minutes.pdf" TargetMode="External"/><Relationship Id="rId538" Type="http://schemas.openxmlformats.org/officeDocument/2006/relationships/hyperlink" Target="https://climateemergency.uk/blog/welwyn-hatfield/" TargetMode="External"/><Relationship Id="rId537" Type="http://schemas.openxmlformats.org/officeDocument/2006/relationships/hyperlink" Target="http://www.mywelshpool.co.uk/viewernews/ArticleId/16366" TargetMode="External"/><Relationship Id="rId779" Type="http://schemas.openxmlformats.org/officeDocument/2006/relationships/hyperlink" Target="https://www.klimabuendnis-hamm.de/telgte-erklaert-den-klimanotstand/" TargetMode="External"/><Relationship Id="rId770" Type="http://schemas.openxmlformats.org/officeDocument/2006/relationships/hyperlink" Target="https://www.potsdam.de/499-stadtverordnete-beschliessen-klimanotstand-fuer-potsdam" TargetMode="External"/><Relationship Id="rId532" Type="http://schemas.openxmlformats.org/officeDocument/2006/relationships/hyperlink" Target="https://www.henleystandard.co.uk/news/watlington/137286/council-declares-climate-emergency.html" TargetMode="External"/><Relationship Id="rId774" Type="http://schemas.openxmlformats.org/officeDocument/2006/relationships/hyperlink" Target="https://www.cedamia.org/wp-content/uploads/2019/06/Saarbr%C3%BCcken-GRUe_0647_19_Antrag_Gruene.pdf" TargetMode="External"/><Relationship Id="rId531" Type="http://schemas.openxmlformats.org/officeDocument/2006/relationships/hyperlink" Target="https://watford.moderngov.co.uk/mgAi.aspx?ID=10107" TargetMode="External"/><Relationship Id="rId773" Type="http://schemas.openxmlformats.org/officeDocument/2006/relationships/hyperlink" Target="https://www.fnp.de/lokales/kreis-gross-gerau/ruesselsheim-hessen-klimanotstand-ausgerufen-12742652.html" TargetMode="External"/><Relationship Id="rId530" Type="http://schemas.openxmlformats.org/officeDocument/2006/relationships/hyperlink" Target="https://democratic.warwickshire.gov.uk/Cmis5/Document.ashx?czJKcaeAi5tUFL1DTL2UE4zNRBcoShgo=sTubpfD8%2bK41LgXvBJ7LNtJG2SN7Zco8WsOzFy4lMkyb%2bAChv%2bBS5Q%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772" Type="http://schemas.openxmlformats.org/officeDocument/2006/relationships/hyperlink" Target="https://www.ostsee-zeitung.de/Nachrichten/MV-aktuell/Klimanotstand-in-Rostock-und-Greifswald-Zeit-zum-Handeln" TargetMode="External"/><Relationship Id="rId771" Type="http://schemas.openxmlformats.org/officeDocument/2006/relationships/hyperlink" Target="https://www.bo.de/lokales/lahr/klimanotstand-in-lahr-drei-staedte-berichten-von-erfahrungen" TargetMode="External"/><Relationship Id="rId327" Type="http://schemas.openxmlformats.org/officeDocument/2006/relationships/hyperlink" Target="https://www.northantstelegraph.co.uk/news/climate-emergency-declared-at-passionate-kettering-council-meeting-1-9011214" TargetMode="External"/><Relationship Id="rId569" Type="http://schemas.openxmlformats.org/officeDocument/2006/relationships/hyperlink" Target="https://wyre.moderngov.co.uk/mgAi.aspx?ID=3743" TargetMode="External"/><Relationship Id="rId326" Type="http://schemas.openxmlformats.org/officeDocument/2006/relationships/hyperlink" Target="http://keswicktowncouncil.gov.uk/your-council/meetings-agendas-and-minutes/" TargetMode="External"/><Relationship Id="rId568" Type="http://schemas.openxmlformats.org/officeDocument/2006/relationships/hyperlink" Target="https://www.leaderlive.co.uk/news/17930315.wrexham-council-declares-climate-emergency-commits-becoming-carbon-neutral-2030/" TargetMode="External"/><Relationship Id="rId325" Type="http://schemas.openxmlformats.org/officeDocument/2006/relationships/hyperlink" Target="http://www.kentondevon.org.uk/_UserFiles/Files/_Minutes/91916-January_2020.pdf" TargetMode="External"/><Relationship Id="rId567" Type="http://schemas.openxmlformats.org/officeDocument/2006/relationships/hyperlink" Target="https://www.climateemergency.uk/blog/worcester/" TargetMode="External"/><Relationship Id="rId324" Type="http://schemas.openxmlformats.org/officeDocument/2006/relationships/hyperlink" Target="https://democracy.kent.gov.uk/mgAi.aspx?ID=49578" TargetMode="External"/><Relationship Id="rId566" Type="http://schemas.openxmlformats.org/officeDocument/2006/relationships/hyperlink" Target="http://www.woodley.gov.uk/woodley-town-councils-commitment-to-climate-change" TargetMode="External"/><Relationship Id="rId329" Type="http://schemas.openxmlformats.org/officeDocument/2006/relationships/hyperlink" Target="https://kingsbridge.gov.uk/wp-content/uploads/2020/03/Council-agenda-10-Mar-20.pdf" TargetMode="External"/><Relationship Id="rId328" Type="http://schemas.openxmlformats.org/officeDocument/2006/relationships/hyperlink" Target="https://www.fifetoday.co.uk/news/environment/fife-community-council-declares-climate-emergency-2449339" TargetMode="External"/><Relationship Id="rId561" Type="http://schemas.openxmlformats.org/officeDocument/2006/relationships/hyperlink" Target="http://www.witney-tc.gov.uk/climate-emergency/" TargetMode="External"/><Relationship Id="rId560" Type="http://schemas.openxmlformats.org/officeDocument/2006/relationships/hyperlink" Target="https://www.climateemergency.uk/blog/wirral-2/" TargetMode="External"/><Relationship Id="rId323" Type="http://schemas.openxmlformats.org/officeDocument/2006/relationships/hyperlink" Target="https://www.rbkc.gov.uk/greenerborough/climate-change-strategies-and-action-plans" TargetMode="External"/><Relationship Id="rId565" Type="http://schemas.openxmlformats.org/officeDocument/2006/relationships/hyperlink" Target="https://www.woodbridge-suffolk.gov.uk/assets/Town-Council/Agendas--Minutes/Minutes/Town-Council/2019-2020/09.07.19/Agenda-and-Supporting-Documents/Agenda-Item-21-Proposal-to-declare-a-Climate-Emergency-in-Woodbridge.pdf" TargetMode="External"/><Relationship Id="rId322" Type="http://schemas.openxmlformats.org/officeDocument/2006/relationships/hyperlink" Target="https://www.kenilworthweb.co.uk/kenilworth-town-council-climate-emergency/" TargetMode="External"/><Relationship Id="rId564" Type="http://schemas.openxmlformats.org/officeDocument/2006/relationships/hyperlink" Target="https://wolverhampton.moderngov.co.uk/documents/s115271/Motions%20on%20Notice%20170719.pdf" TargetMode="External"/><Relationship Id="rId321" Type="http://schemas.openxmlformats.org/officeDocument/2006/relationships/hyperlink" Target="https://www.thewestmorlandgazette.co.uk/news/17547318.climate-change-action-pledge-by-kendal-town-council/" TargetMode="External"/><Relationship Id="rId563" Type="http://schemas.openxmlformats.org/officeDocument/2006/relationships/hyperlink" Target="https://wokingham.moderngov.co.uk/documents/g3269/Public%20reports%20pack%2018th-Jul-2019%2019.30%20Council.pdf?T=10" TargetMode="External"/><Relationship Id="rId320" Type="http://schemas.openxmlformats.org/officeDocument/2006/relationships/hyperlink" Target="https://www.bedfordindependent.co.uk/letters-to-the-editor-kempston-town-council-unanimously-declares-a-climate-emergency/" TargetMode="External"/><Relationship Id="rId562" Type="http://schemas.openxmlformats.org/officeDocument/2006/relationships/hyperlink" Target="https://moderngov.woking.gov.uk/documents/b2462/Item%2016%20-%20Notices%20of%20Motion%2025th-Jul-2019%2019.00%20Council.pdf?T=9" TargetMode="External"/><Relationship Id="rId316" Type="http://schemas.openxmlformats.org/officeDocument/2006/relationships/hyperlink" Target="https://climateemergency.uk/blog/isles-of-scilly/" TargetMode="External"/><Relationship Id="rId558" Type="http://schemas.openxmlformats.org/officeDocument/2006/relationships/hyperlink" Target="https://climateemergency.uk/blog/royal-borough-of-windsor-maidenhead/" TargetMode="External"/><Relationship Id="rId315" Type="http://schemas.openxmlformats.org/officeDocument/2006/relationships/hyperlink" Target="https://iwradio.co.uk/2019/07/24/climate-emergency-acknowledges-isle-of-wight-council-after-amendment/" TargetMode="External"/><Relationship Id="rId557" Type="http://schemas.openxmlformats.org/officeDocument/2006/relationships/hyperlink" Target="https://democracy.winchester.gov.uk/documents/g2058/Decisions%2005th-Jun-2019%2009.30%20Cabinet.pdf?T=2" TargetMode="External"/><Relationship Id="rId799" Type="http://schemas.openxmlformats.org/officeDocument/2006/relationships/hyperlink" Target="http://www.carlow.ie/wp-content/documents/uploads/Agenda%20Carlow%20County%20Council%20July%202019.pdf" TargetMode="External"/><Relationship Id="rId314" Type="http://schemas.openxmlformats.org/officeDocument/2006/relationships/hyperlink" Target="http://www.tynwald.org.im/business/vp/VP/2019-PP-0095.pdf" TargetMode="External"/><Relationship Id="rId556" Type="http://schemas.openxmlformats.org/officeDocument/2006/relationships/hyperlink" Target="https://climateemergency.uk/blog/wiltshire-council/" TargetMode="External"/><Relationship Id="rId798" Type="http://schemas.openxmlformats.org/officeDocument/2006/relationships/hyperlink" Target="https://www.erd.hu/onkormanyzat/kozgyulesi-dokumentumok/dokumentumok/eloterjesztesek/2019.-evi-eloterjesztesek/2019.12.19./klimaveszhelyzet-fennallasarol-es-a-kapcsolodo-teendokrol-szolo-nyilatkozat-megtetele" TargetMode="External"/><Relationship Id="rId313" Type="http://schemas.openxmlformats.org/officeDocument/2006/relationships/hyperlink" Target="https://democracy.ipswich.gov.uk/mgAi.aspx?ID=13762" TargetMode="External"/><Relationship Id="rId555" Type="http://schemas.openxmlformats.org/officeDocument/2006/relationships/hyperlink" Target="https://democracy.wigan.gov.uk/documents/g4333/Printed%20minutes%2017th-Jul-2019%2018.00%20Council.pdf?T=1&amp;a=1" TargetMode="External"/><Relationship Id="rId797" Type="http://schemas.openxmlformats.org/officeDocument/2006/relationships/hyperlink" Target="https://www.facebook.com/drlaszloimre/posts/538870943330876" TargetMode="External"/><Relationship Id="rId319" Type="http://schemas.openxmlformats.org/officeDocument/2006/relationships/hyperlink" Target="https://statesassembly.gov.je/assemblyminutes/2019/2019.05.02%20states%20minutes%20(pages%20137%20to%20141).pdf" TargetMode="External"/><Relationship Id="rId318" Type="http://schemas.openxmlformats.org/officeDocument/2006/relationships/hyperlink" Target="https://drive.google.com/file/d/1DCZkSGdxh-_-jD8beP84BUc1EGjWPSUD/view" TargetMode="External"/><Relationship Id="rId317" Type="http://schemas.openxmlformats.org/officeDocument/2006/relationships/hyperlink" Target="https://climateemergency.uk/blog/london-borough-of-islington/" TargetMode="External"/><Relationship Id="rId559" Type="http://schemas.openxmlformats.org/officeDocument/2006/relationships/hyperlink" Target="http://www.wirksworthtowncouncil.gov.uk/minutes/files/TC-18-02-2019.pdf" TargetMode="External"/><Relationship Id="rId550" Type="http://schemas.openxmlformats.org/officeDocument/2006/relationships/hyperlink" Target="https://www.gazetteandherald.co.uk/news/18144987.westbury-declared-climate-change-emergency/" TargetMode="External"/><Relationship Id="rId792" Type="http://schemas.openxmlformats.org/officeDocument/2006/relationships/hyperlink" Target="https://www.merkur.de/lokales/ebersberg/zorneding-ort80605/zorneding-bayern-zorneding-ruft-klimanotstand-aus-12864861.html" TargetMode="External"/><Relationship Id="rId791" Type="http://schemas.openxmlformats.org/officeDocument/2006/relationships/hyperlink" Target="https://www.sueddeutsche.de/muenchen/starnberg/umweltschutz-woerthsee-erklaert-klimanotstand-1.4540306" TargetMode="External"/><Relationship Id="rId790" Type="http://schemas.openxmlformats.org/officeDocument/2006/relationships/hyperlink" Target="https://piwi.wiesbaden.de/dokument/4/2296982" TargetMode="External"/><Relationship Id="rId312" Type="http://schemas.openxmlformats.org/officeDocument/2006/relationships/hyperlink" Target="https://www.thetelegraphandargus.co.uk/news/18079464.ilkley-declares-climate-emergency/" TargetMode="External"/><Relationship Id="rId554" Type="http://schemas.openxmlformats.org/officeDocument/2006/relationships/hyperlink" Target="http://whitchurch-hampshire-tc.gov.uk/minutes-whitchurch-hampshire-town-council/2019/06/draft-full-council-minutes-3-june-2019/" TargetMode="External"/><Relationship Id="rId796" Type="http://schemas.openxmlformats.org/officeDocument/2006/relationships/hyperlink" Target="https://hvg.hu/itthon/20200123_Kobanyan_is_kihirdettek_a_klimaveszhelyzetet" TargetMode="External"/><Relationship Id="rId311" Type="http://schemas.openxmlformats.org/officeDocument/2006/relationships/hyperlink" Target="http://www.ilfracombetowncouncil.gov.uk/wp-content/uploads/2019/09/Council-minutes-12-08-19.pdf" TargetMode="External"/><Relationship Id="rId553" Type="http://schemas.openxmlformats.org/officeDocument/2006/relationships/hyperlink" Target="https://www.cedamia.org/wp-content/uploads/2019/08/Weymouth-Minutes.docx" TargetMode="External"/><Relationship Id="rId795" Type="http://schemas.openxmlformats.org/officeDocument/2006/relationships/hyperlink" Target="https://hvg.hu/itthon/20191107_Jozsefvaros_is_kihirdette_a_klimaveszhelyzetet_egymillios_fizetest_szavaztak_meg_Pikonak" TargetMode="External"/><Relationship Id="rId310" Type="http://schemas.openxmlformats.org/officeDocument/2006/relationships/hyperlink" Target="http://idevillage.org.uk/parish-council/climate-emergency/" TargetMode="External"/><Relationship Id="rId552" Type="http://schemas.openxmlformats.org/officeDocument/2006/relationships/hyperlink" Target="https://www.thewestonmercury.co.uk/news/weston-town-council-declares-climate-emergency-1-6286952" TargetMode="External"/><Relationship Id="rId794" Type="http://schemas.openxmlformats.org/officeDocument/2006/relationships/hyperlink" Target="http://testuleti.terezvaros.hu/2019/20191121/nyilt/kt/177.pdf" TargetMode="External"/><Relationship Id="rId551" Type="http://schemas.openxmlformats.org/officeDocument/2006/relationships/hyperlink" Target="https://www.westminster.gov.uk/westminster-declares-climate-emergency" TargetMode="External"/><Relationship Id="rId793" Type="http://schemas.openxmlformats.org/officeDocument/2006/relationships/hyperlink" Target="https://www.euractiv.com/section/climate-strategy-2050/news/budapest-declares-climate-emergency-teases-carbon-neutrality/" TargetMode="External"/><Relationship Id="rId297" Type="http://schemas.openxmlformats.org/officeDocument/2006/relationships/hyperlink" Target="https://www.climateemergency.uk/blog/hillingdon/" TargetMode="External"/><Relationship Id="rId296" Type="http://schemas.openxmlformats.org/officeDocument/2006/relationships/hyperlink" Target="https://www.swindonadvertiser.co.uk/news/18186660.climate-emergency-declared-highworth-town-council/" TargetMode="External"/><Relationship Id="rId295" Type="http://schemas.openxmlformats.org/officeDocument/2006/relationships/hyperlink" Target="https://www.cedamia.org/global/" TargetMode="External"/><Relationship Id="rId294" Type="http://schemas.openxmlformats.org/officeDocument/2006/relationships/hyperlink" Target="https://www.buxtonadvertiser.co.uk/news/people/high-peak-borough-council-declares-climate-emergency-1-10053818" TargetMode="External"/><Relationship Id="rId299" Type="http://schemas.openxmlformats.org/officeDocument/2006/relationships/hyperlink" Target="http://www.holmevalleyparishcouncil.gov.uk/_VirDir/CoreContents/News/Display.aspx?id=20117" TargetMode="External"/><Relationship Id="rId298" Type="http://schemas.openxmlformats.org/officeDocument/2006/relationships/hyperlink" Target="https://www.holbeton-pc.gov.uk/wp-content/uploads/2020/01/December-2019-Minutes-Confirmed.pdf" TargetMode="External"/><Relationship Id="rId271" Type="http://schemas.openxmlformats.org/officeDocument/2006/relationships/hyperlink" Target="https://committees.royalgreenwich.gov.uk/documents/g6295/Decisions%2026th-Jun-2019%2019.00%20Council.pdf?T=2" TargetMode="External"/><Relationship Id="rId270" Type="http://schemas.openxmlformats.org/officeDocument/2006/relationships/hyperlink" Target="http://www.great-torringtontowncouncil.gov.uk/my-council/council-meetings/full-council/full-council-2019-2020-minutes-agendas" TargetMode="External"/><Relationship Id="rId269" Type="http://schemas.openxmlformats.org/officeDocument/2006/relationships/hyperlink" Target="https://www.greatermanchester-ca.gov.uk/news/combined-authority-declares-climate-emergency/" TargetMode="External"/><Relationship Id="rId264" Type="http://schemas.openxmlformats.org/officeDocument/2006/relationships/hyperlink" Target="https://www.suffolkfreepress.co.uk/news/climate-change-working-party-formed-in-glemsford-after-parish-council-declares-emergency-9090422/" TargetMode="External"/><Relationship Id="rId263" Type="http://schemas.openxmlformats.org/officeDocument/2006/relationships/hyperlink" Target="http://gsgp.org.uk/2019/02/12/glastonbury-town-council-declares-climate-emergency/" TargetMode="External"/><Relationship Id="rId262" Type="http://schemas.openxmlformats.org/officeDocument/2006/relationships/hyperlink" Target="http://www.glasgow.gov.uk/councillorsandcommittees/Agenda.asp?meetingid=16032" TargetMode="External"/><Relationship Id="rId261" Type="http://schemas.openxmlformats.org/officeDocument/2006/relationships/hyperlink" Target="http://gittisham.org.uk/download/minutes/2019-12%20Parish%20Council%20meeting%20minutes%204th%20Dec%202019.pdf" TargetMode="External"/><Relationship Id="rId268" Type="http://schemas.openxmlformats.org/officeDocument/2006/relationships/hyperlink" Target="https://climateemergency.uk/blog/gravesham/" TargetMode="External"/><Relationship Id="rId267" Type="http://schemas.openxmlformats.org/officeDocument/2006/relationships/hyperlink" Target="https://www.huntspost.co.uk/news/town-councillors-in-godmanchester-back-climate-change-plans-1-6481585" TargetMode="External"/><Relationship Id="rId266" Type="http://schemas.openxmlformats.org/officeDocument/2006/relationships/hyperlink" Target="http://glostext.gloucestershire.gov.uk/documents/g9141/Public%20minutes%20Wednesday%2015-May-2019%2010.00%20County%20Council.pdf?T=11" TargetMode="External"/><Relationship Id="rId265" Type="http://schemas.openxmlformats.org/officeDocument/2006/relationships/hyperlink" Target="http://democracy.gloucester.gov.uk/mgAi.aspx?ID=32561" TargetMode="External"/><Relationship Id="rId260" Type="http://schemas.openxmlformats.org/officeDocument/2006/relationships/hyperlink" Target="https://www.chronicle.gi/gibraltars-mps-unanimously-declare-climate-emergency/" TargetMode="External"/><Relationship Id="rId259" Type="http://schemas.openxmlformats.org/officeDocument/2006/relationships/hyperlink" Target="http://democracy.gateshead.gov.uk/mgAi.aspx?ID=9364" TargetMode="External"/><Relationship Id="rId258" Type="http://schemas.openxmlformats.org/officeDocument/2006/relationships/hyperlink" Target="http://www.frometimes.co.uk/2018/12/11/town-council-declares-climate-emergency/" TargetMode="External"/><Relationship Id="rId253" Type="http://schemas.openxmlformats.org/officeDocument/2006/relationships/hyperlink" Target="https://docs.wixstatic.com/ugd/e05bc5_dfa19e8d107841d78a69c4f75307bd9a.pdf" TargetMode="External"/><Relationship Id="rId495" Type="http://schemas.openxmlformats.org/officeDocument/2006/relationships/hyperlink" Target="https://democracy.swansea.gov.uk/documents/s57602/NOM%20on%20Climate%20Emergency.pdf?LLL=0" TargetMode="External"/><Relationship Id="rId252" Type="http://schemas.openxmlformats.org/officeDocument/2006/relationships/hyperlink" Target="http://www.farnhamherald.com/article.cfm?id=137359&amp;headline=Climate%20emergency%20declared%20by%20Farnham%20Town%20Council&amp;sectionIs=news&amp;searchyear=2019" TargetMode="External"/><Relationship Id="rId494" Type="http://schemas.openxmlformats.org/officeDocument/2006/relationships/hyperlink" Target="https://services.swale.gov.uk/meetings/ieListDocuments.aspx?CId=128&amp;MId=2156&amp;Ver=4" TargetMode="External"/><Relationship Id="rId251" Type="http://schemas.openxmlformats.org/officeDocument/2006/relationships/hyperlink" Target="http://faringdontowncouncil.gov.uk/wp-content/uploads/2019/09/Climate-Emergency-statement.pdf" TargetMode="External"/><Relationship Id="rId493" Type="http://schemas.openxmlformats.org/officeDocument/2006/relationships/hyperlink" Target="https://moderngov.sutton.gov.uk/documents/s67238/Motion%201%20-%20Declaring%20a%20Climate%20Emergency.pdf" TargetMode="External"/><Relationship Id="rId250" Type="http://schemas.openxmlformats.org/officeDocument/2006/relationships/hyperlink" Target="https://www.portsmouth.co.uk/news/people/protesters-gather-outside-fareham-council-before-vote-turns-climate-emergency-into-climate-aspirations-1-9118963" TargetMode="External"/><Relationship Id="rId492" Type="http://schemas.openxmlformats.org/officeDocument/2006/relationships/hyperlink" Target="https://www.surreyheath.gov.uk/news/shbc-declares-climate-emergency" TargetMode="External"/><Relationship Id="rId257" Type="http://schemas.openxmlformats.org/officeDocument/2006/relationships/hyperlink" Target="https://drive.google.com/file/d/1izN9Y2xyDEKBrn8x3TZIkYJMHk-mBIgO/view" TargetMode="External"/><Relationship Id="rId499" Type="http://schemas.openxmlformats.org/officeDocument/2006/relationships/hyperlink" Target="https://www.devonlive.com/news/devon-news/carbon-neutral-2025-target-pledge-2779348" TargetMode="External"/><Relationship Id="rId256" Type="http://schemas.openxmlformats.org/officeDocument/2006/relationships/hyperlink" Target="http://www.theforestreview.co.uk/article.cfm?id=115707" TargetMode="External"/><Relationship Id="rId498" Type="http://schemas.openxmlformats.org/officeDocument/2006/relationships/hyperlink" Target="http://www.princetown-today.co.uk/article.cfm?id=436504&amp;headline=Climate%20emergency%20declared%20in%20Tavistock&amp;sectionIs=news&amp;searchyear=2019" TargetMode="External"/><Relationship Id="rId255" Type="http://schemas.openxmlformats.org/officeDocument/2006/relationships/hyperlink" Target="http://www.folkestone-hythe.gov.uk/moderngov/documents/g4581/Public%20reports%20pack%2024th-Jul-2019%2019.00%20Council.pdf?T=10" TargetMode="External"/><Relationship Id="rId497" Type="http://schemas.openxmlformats.org/officeDocument/2006/relationships/hyperlink" Target="http://www.councillors.tandridge.gov.uk/CMIS5/Document.ashx?czJKcaeAi5tUFL1DTL2UE4zNRBcoShgo=3NNlYb3Q1K0nRC215gWvj1pGpGnBrykJMCIENFK9h0NXdZ%2f623CfUQ%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254" Type="http://schemas.openxmlformats.org/officeDocument/2006/relationships/hyperlink" Target="https://www.fifetoday.co.uk/news/fife-council-declares-climate-emergency-1-5013018" TargetMode="External"/><Relationship Id="rId496" Type="http://schemas.openxmlformats.org/officeDocument/2006/relationships/hyperlink" Target="https://www.climateemergency.uk/blog/tameside/" TargetMode="External"/><Relationship Id="rId293" Type="http://schemas.openxmlformats.org/officeDocument/2006/relationships/hyperlink" Target="https://www.hertsmere.gov.uk/News/Articles/September-2019/Climate-Emergency-declared.aspx" TargetMode="External"/><Relationship Id="rId292" Type="http://schemas.openxmlformats.org/officeDocument/2006/relationships/hyperlink" Target="https://www.climateemergency.uk/blog/hertfordshire/" TargetMode="External"/><Relationship Id="rId291" Type="http://schemas.openxmlformats.org/officeDocument/2006/relationships/hyperlink" Target="http://councillors.herefordshire.gov.uk/documents/s50065003/Notices%20of%20Motion%20Council%20-%208%20March%202019.pdf" TargetMode="External"/><Relationship Id="rId290" Type="http://schemas.openxmlformats.org/officeDocument/2006/relationships/hyperlink" Target="https://www.henleystandard.co.uk/news/home/149849/campaigners-happy-as-council-declares-climate-emergency.html" TargetMode="External"/><Relationship Id="rId286" Type="http://schemas.openxmlformats.org/officeDocument/2006/relationships/hyperlink" Target="http://www.haytowncouncil.gov.uk/images/user/HTC%20Minutes%201st%20April%202019%20-%20signed.pdf" TargetMode="External"/><Relationship Id="rId285" Type="http://schemas.openxmlformats.org/officeDocument/2006/relationships/hyperlink" Target="http://www.haslemereherald.com/article.cfm?id=137416&amp;headline=Climate%20change%20-%20town%20council%20declares%20it%27s%20an%20emergency&amp;sectionIs=news&amp;searchyear=2019" TargetMode="External"/><Relationship Id="rId284" Type="http://schemas.openxmlformats.org/officeDocument/2006/relationships/hyperlink" Target="http://www.harrow.gov.uk/www2/documents/g64599/Public%20reports%20pack%20Thursday%2018-Jul-2019%2019.30%20Council.pdf?T=10" TargetMode="External"/><Relationship Id="rId283" Type="http://schemas.openxmlformats.org/officeDocument/2006/relationships/hyperlink" Target="http://moderngov.harlow.gov.uk/ieListDocuments.aspx?CId=123&amp;MId=1125&amp;Ver=4" TargetMode="External"/><Relationship Id="rId289" Type="http://schemas.openxmlformats.org/officeDocument/2006/relationships/hyperlink" Target="http://www.helston-tc.gov.uk/_UserFiles/Files/_Minutes/46912-21st_March_2019_-_Draft.pdf" TargetMode="External"/><Relationship Id="rId288" Type="http://schemas.openxmlformats.org/officeDocument/2006/relationships/hyperlink" Target="https://www.hednesford-tc.gov.uk/hednesford-news/call-for-hednesford-climate-emergency-task-force-to-take-shape/" TargetMode="External"/><Relationship Id="rId287" Type="http://schemas.openxmlformats.org/officeDocument/2006/relationships/hyperlink" Target="http://hebdenroydtowncouncil.gov.uk/news/2019/198.html" TargetMode="External"/><Relationship Id="rId282" Type="http://schemas.openxmlformats.org/officeDocument/2006/relationships/hyperlink" Target="https://climateemergency.uk/blog/london-borough-of-haringey/" TargetMode="External"/><Relationship Id="rId281" Type="http://schemas.openxmlformats.org/officeDocument/2006/relationships/hyperlink" Target="https://www.thetelegraphandargus.co.uk/news/17993957.harden-village-council-take-action-climate-emergency/" TargetMode="External"/><Relationship Id="rId280" Type="http://schemas.openxmlformats.org/officeDocument/2006/relationships/hyperlink" Target="https://cmis.harborough.gov.uk/CMIS5/Document.ashx" TargetMode="External"/><Relationship Id="rId275" Type="http://schemas.openxmlformats.org/officeDocument/2006/relationships/hyperlink" Target="http://mginternet.hackney.gov.uk/documents/g4654/Decisions%2026th-Jun-2019%2019.00%20Council.pdf?T=2" TargetMode="External"/><Relationship Id="rId274" Type="http://schemas.openxmlformats.org/officeDocument/2006/relationships/hyperlink" Target="https://democracy.cyngor.gwynedd.gov.uk/ieListDocuments.aspx?CId=130&amp;MId=2457&amp;Ver=4" TargetMode="External"/><Relationship Id="rId273" Type="http://schemas.openxmlformats.org/officeDocument/2006/relationships/hyperlink" Target="http://www2.guildford.gov.uk/councilmeetings/ieListDocuments.aspx?CId=159&amp;MId=863&amp;Ver=4" TargetMode="External"/><Relationship Id="rId272" Type="http://schemas.openxmlformats.org/officeDocument/2006/relationships/hyperlink" Target="https://www.cedamia.org/wp-content/uploads/2020/01/Grimley-Parish-Council-news-article.doc" TargetMode="External"/><Relationship Id="rId279" Type="http://schemas.openxmlformats.org/officeDocument/2006/relationships/hyperlink" Target="https://hants.public-i.tv/core/portal/webcast_interactive/423234" TargetMode="External"/><Relationship Id="rId278" Type="http://schemas.openxmlformats.org/officeDocument/2006/relationships/hyperlink" Target="https://www.climateemergency.uk/blog/hammersmith-fulham/" TargetMode="External"/><Relationship Id="rId277" Type="http://schemas.openxmlformats.org/officeDocument/2006/relationships/hyperlink" Target="http://councillors.halton.gov.uk/documents/s60610/Minutes%2016102019%20Council.pdf" TargetMode="External"/><Relationship Id="rId276" Type="http://schemas.openxmlformats.org/officeDocument/2006/relationships/hyperlink" Target="https://www.cedamia.org/wp-content/uploads/2019/06/Haddenham-PC-Motion-to-declare-a-climate-emergency.docx" TargetMode="External"/><Relationship Id="rId907" Type="http://schemas.openxmlformats.org/officeDocument/2006/relationships/hyperlink" Target="https://www.city.rikuzentakata.iwate.jp/shisei/kakuka-oshirase/seisaku-suisin/sdgs-miraitosi/touhoku-sdgs/touhoku-sdgs.html" TargetMode="External"/><Relationship Id="rId906" Type="http://schemas.openxmlformats.org/officeDocument/2006/relationships/hyperlink" Target="http://www.vill.kiso.nagano.jp/data/open/cnt/3/16987/1/kikou_hijou_sengen.pdf" TargetMode="External"/><Relationship Id="rId905" Type="http://schemas.openxmlformats.org/officeDocument/2006/relationships/hyperlink" Target="https://www.city.kawachinagano.lg.jp/site/gikai/38673.html" TargetMode="External"/><Relationship Id="rId904" Type="http://schemas.openxmlformats.org/officeDocument/2006/relationships/hyperlink" Target="https://www.pref.kanagawa.jp/docs/bs5/sdgs/documents/declaration.pdf" TargetMode="External"/><Relationship Id="rId909" Type="http://schemas.openxmlformats.org/officeDocument/2006/relationships/hyperlink" Target="https://www.japantimes.co.jp/news/2019/12/06/national/nagano-climate-emergency/" TargetMode="External"/><Relationship Id="rId908" Type="http://schemas.openxmlformats.org/officeDocument/2006/relationships/hyperlink" Target="https://www.vill.morotsuka.miyazaki.jp/hijojitai/" TargetMode="External"/><Relationship Id="rId903" Type="http://schemas.openxmlformats.org/officeDocument/2006/relationships/hyperlink" Target="https://www.cedamia.org/wp-content/uploads/2020/03/Kanan-cho-ketsugi.pdf" TargetMode="External"/><Relationship Id="rId902" Type="http://schemas.openxmlformats.org/officeDocument/2006/relationships/hyperlink" Target="https://www.city.kamakura.kanagawa.jp/gikai/documents/gikaigian0905.pdf" TargetMode="External"/><Relationship Id="rId901" Type="http://schemas.openxmlformats.org/officeDocument/2006/relationships/hyperlink" Target="https://www.cedamia.org/ced-regions-in-japan/" TargetMode="External"/><Relationship Id="rId900" Type="http://schemas.openxmlformats.org/officeDocument/2006/relationships/hyperlink" Target="http://ikedamachi.net/0000001844.html" TargetMode="External"/><Relationship Id="rId929" Type="http://schemas.openxmlformats.org/officeDocument/2006/relationships/hyperlink" Target="http://www.gw.govt.nz/greater-wellington-announces-package-to-tackle-climate-change/" TargetMode="External"/><Relationship Id="rId928" Type="http://schemas.openxmlformats.org/officeDocument/2006/relationships/hyperlink" Target="https://infocouncil.dunedin.govt.nz/Open/2019/06/CNL_20190625_AGN_1017_AT_WEB.htm" TargetMode="External"/><Relationship Id="rId927" Type="http://schemas.openxmlformats.org/officeDocument/2006/relationships/hyperlink" Target="https://christchurch.infocouncil.biz/Open/2019/05/CNCL_20190523_AGN_3370_AT_SUP_WEB.htm" TargetMode="External"/><Relationship Id="rId926" Type="http://schemas.openxmlformats.org/officeDocument/2006/relationships/hyperlink" Target="https://www.ecan.govt.nz/get-involved/council-and-committee-meetings/" TargetMode="External"/><Relationship Id="rId921" Type="http://schemas.openxmlformats.org/officeDocument/2006/relationships/hyperlink" Target="https://www.cedamia.org/wp-content/uploads/2019/09/Amsterdam.pdf" TargetMode="External"/><Relationship Id="rId920" Type="http://schemas.openxmlformats.org/officeDocument/2006/relationships/hyperlink" Target="http://www.hualpenciudad.cl/declaran-estado-de-emergencia-climatica-y-ecologica-en-hualpen/" TargetMode="External"/><Relationship Id="rId925" Type="http://schemas.openxmlformats.org/officeDocument/2006/relationships/hyperlink" Target="https://atlas.boprc.govt.nz/api/v1/edms/document/A3279295/content" TargetMode="External"/><Relationship Id="rId924" Type="http://schemas.openxmlformats.org/officeDocument/2006/relationships/hyperlink" Target="https://ourauckland.aucklandcouncil.govt.nz/articles/news/2019/06/auckland-council-declares-climate-emergency/" TargetMode="External"/><Relationship Id="rId923" Type="http://schemas.openxmlformats.org/officeDocument/2006/relationships/hyperlink" Target="https://nos.nl/artikel/2293124-utrecht-roept-klimaat-noodtoestand-uit.html" TargetMode="External"/><Relationship Id="rId922" Type="http://schemas.openxmlformats.org/officeDocument/2006/relationships/hyperlink" Target="https://www.cedamia.org/wp-content/uploads/2019/09/Haarlem.pdf" TargetMode="External"/><Relationship Id="rId918" Type="http://schemas.openxmlformats.org/officeDocument/2006/relationships/hyperlink" Target="https://www.panevezys.lt/lt/posedziai/1074/16122.html" TargetMode="External"/><Relationship Id="rId917" Type="http://schemas.openxmlformats.org/officeDocument/2006/relationships/hyperlink" Target="https://www.city.rikuzentakata.iwate.jp/shisei/kakuka-oshirase/seisaku-suisin/sdgs-miraitosi/touhoku-sdgs/touhoku-sdgs.html" TargetMode="External"/><Relationship Id="rId916" Type="http://schemas.openxmlformats.org/officeDocument/2006/relationships/hyperlink" Target="https://www.city.sakai.lg.jp/shigikai/kaigi/kaketsu.files/1-6giinteisyutugian33.pdf" TargetMode="External"/><Relationship Id="rId915" Type="http://schemas.openxmlformats.org/officeDocument/2006/relationships/hyperlink" Target="https://www.cedamia.org/wp-content/uploads/2020/03/Saitama_city.pdf" TargetMode="External"/><Relationship Id="rId919" Type="http://schemas.openxmlformats.org/officeDocument/2006/relationships/hyperlink" Target="https://en.sun.mv/58222" TargetMode="External"/><Relationship Id="rId910" Type="http://schemas.openxmlformats.org/officeDocument/2006/relationships/hyperlink" Target="http://www.town.nasu.lg.jp/manage/contents/upload/5e702cfa43b39.pdf" TargetMode="External"/><Relationship Id="rId914" Type="http://schemas.openxmlformats.org/officeDocument/2006/relationships/hyperlink" Target="https://www.city.rikuzentakata.iwate.jp/shisei/kakuka-oshirase/seisaku-suisin/sdgs-miraitosi/touhoku-sdgs/touhoku-sdgs.html" TargetMode="External"/><Relationship Id="rId913" Type="http://schemas.openxmlformats.org/officeDocument/2006/relationships/hyperlink" Target="http://www.vill.otari.nagano.jp/www/contents/1583995199241/index.html" TargetMode="External"/><Relationship Id="rId912" Type="http://schemas.openxmlformats.org/officeDocument/2006/relationships/hyperlink" Target="https://www.city.osaka.lg.jp/shikai/page/0000498967.html" TargetMode="External"/><Relationship Id="rId911" Type="http://schemas.openxmlformats.org/officeDocument/2006/relationships/hyperlink" Target="https://www.town.ooki.lg.jp/kankyo/4818.html" TargetMode="External"/><Relationship Id="rId629" Type="http://schemas.openxmlformats.org/officeDocument/2006/relationships/hyperlink" Target="https://www.inhalton.com/oakville-declares-a-climate-emergency" TargetMode="External"/><Relationship Id="rId624" Type="http://schemas.openxmlformats.org/officeDocument/2006/relationships/hyperlink" Target="https://www.newmarkettoday.ca/local-news/newmarket-council-declares-climate-emergency-2019393" TargetMode="External"/><Relationship Id="rId866" Type="http://schemas.openxmlformats.org/officeDocument/2006/relationships/hyperlink" Target="https://www.cedamia.org/wp-content/uploads/2019/12/Pordenone-PN.pdf" TargetMode="External"/><Relationship Id="rId623" Type="http://schemas.openxmlformats.org/officeDocument/2006/relationships/hyperlink" Target="http://newwestcity.ca.granicus.com/DocumentViewer.php?file=newwestcity_93a378fe4f50eba6d84730b52ee79e65.pdf&amp;view=1" TargetMode="External"/><Relationship Id="rId865" Type="http://schemas.openxmlformats.org/officeDocument/2006/relationships/hyperlink" Target="https://www.cedamia.org/wp-content/uploads/2019/12/Pisa-PI.pdf" TargetMode="External"/><Relationship Id="rId622" Type="http://schemas.openxmlformats.org/officeDocument/2006/relationships/hyperlink" Target="https://www.nanaimobulletin.com/news/nanaimo-city-council-declares-climate-emergency/" TargetMode="External"/><Relationship Id="rId864" Type="http://schemas.openxmlformats.org/officeDocument/2006/relationships/hyperlink" Target="https://www.cedamia.org/wp-content/uploads/2019/09/Pinerolo-TO.pdf" TargetMode="External"/><Relationship Id="rId621" Type="http://schemas.openxmlformats.org/officeDocument/2006/relationships/hyperlink" Target="http://www5.moncton.ca/docs/councilmeetings/2019/decisions/2019-03-18_RC_Decisions_D%C3%A9cisions.pdf" TargetMode="External"/><Relationship Id="rId863" Type="http://schemas.openxmlformats.org/officeDocument/2006/relationships/hyperlink" Target="https://drive.google.com/drive/folders/10vI2P_SmSRM1P7CpJ6ASL0vqR94i9RKK" TargetMode="External"/><Relationship Id="rId628" Type="http://schemas.openxmlformats.org/officeDocument/2006/relationships/hyperlink" Target="https://www.oakbay.ca/sites/default/files/municipal-hall/minutes/Council%20Meeting%20-%2008%20Apr%202019%20-%20Minutes.pdf" TargetMode="External"/><Relationship Id="rId627" Type="http://schemas.openxmlformats.org/officeDocument/2006/relationships/hyperlink" Target="https://app.dnv.org/councilsearchnew/" TargetMode="External"/><Relationship Id="rId869" Type="http://schemas.openxmlformats.org/officeDocument/2006/relationships/hyperlink" Target="https://www.consiglio.puglia.it/dettaglio/contenuto/70459/-Dichiarazione-di-Emergenza-Climatica-e-Ambientale-della-Regione-Puglia--approvata-mozione-dal-Consiglio-regionale" TargetMode="External"/><Relationship Id="rId626" Type="http://schemas.openxmlformats.org/officeDocument/2006/relationships/hyperlink" Target="https://www.northcowichan.ca/Documents/Cache13/Minutes/2019/Council%20-%20Regular_Jul17_2019.pdf" TargetMode="External"/><Relationship Id="rId868" Type="http://schemas.openxmlformats.org/officeDocument/2006/relationships/hyperlink" Target="https://www.cedamia.org/wp-content/uploads/2019/09/Preganziol-TV.pdf" TargetMode="External"/><Relationship Id="rId625" Type="http://schemas.openxmlformats.org/officeDocument/2006/relationships/hyperlink" Target="https://notl.civicweb.net/document/16184" TargetMode="External"/><Relationship Id="rId867" Type="http://schemas.openxmlformats.org/officeDocument/2006/relationships/hyperlink" Target="https://www.cedamia.org/wp-content/uploads/2019/10/Prato-PO.pdf" TargetMode="External"/><Relationship Id="rId620" Type="http://schemas.openxmlformats.org/officeDocument/2006/relationships/hyperlink" Target="https://www.mississauga.com/news-story/9444387-mississauga-declares-climate-emergency-after-push-from-local-students/" TargetMode="External"/><Relationship Id="rId862" Type="http://schemas.openxmlformats.org/officeDocument/2006/relationships/hyperlink" Target="https://www.cedamia.org/wp-content/uploads/2019/07/Pazzano.pdf" TargetMode="External"/><Relationship Id="rId861" Type="http://schemas.openxmlformats.org/officeDocument/2006/relationships/hyperlink" Target="https://www.cedamia.org/wp-content/uploads/2019/09/Parma-2019_moz_0000014_pg_106645___mozione_lavagetto___7__stato_di_emergenza_climatico_signed.pdf" TargetMode="External"/><Relationship Id="rId860" Type="http://schemas.openxmlformats.org/officeDocument/2006/relationships/hyperlink" Target="https://mattinopadova.gelocal.it/padova/cronaca/2019/06/12/news/voto-unanime-in-aula-il-consiglio-riconosce-l-emergenza-climatica-1.33565889?refresh_ce" TargetMode="External"/><Relationship Id="rId619" Type="http://schemas.openxmlformats.org/officeDocument/2006/relationships/hyperlink" Target="https://www.milton.ca/MeetingDocuments/Council/minutes2019/CL_July_22_2019.pdf" TargetMode="External"/><Relationship Id="rId618" Type="http://schemas.openxmlformats.org/officeDocument/2006/relationships/hyperlink" Target="https://themeafordindependent.ca/news/meaford-council-news/799628-council-declares-climate-emergency" TargetMode="External"/><Relationship Id="rId613" Type="http://schemas.openxmlformats.org/officeDocument/2006/relationships/hyperlink" Target="https://www.cityofkingston.ca/documents/10180/32824678/City-Council_Meeting-10-2019_Agenda_March-5-2019.pdf/146d1496-69d0-41d8-b1a9-fa0850bea387" TargetMode="External"/><Relationship Id="rId855" Type="http://schemas.openxmlformats.org/officeDocument/2006/relationships/hyperlink" Target="https://www.cedamia.org/wp-content/uploads/2019/12/Modena-MO.pdf" TargetMode="External"/><Relationship Id="rId612" Type="http://schemas.openxmlformats.org/officeDocument/2006/relationships/hyperlink" Target="https://lf.kitchener.ca/WebLinkExt/DocView.aspx?dbid=0&amp;id=1764410&amp;page=1&amp;_ga=2.51431469.508024965.1561531408-267987134.1561531408&amp;cr=1" TargetMode="External"/><Relationship Id="rId854" Type="http://schemas.openxmlformats.org/officeDocument/2006/relationships/hyperlink" Target="https://tg24.sky.it/milano/2019/05/20/milano-mozione-emergenza-climatica.html" TargetMode="External"/><Relationship Id="rId611" Type="http://schemas.openxmlformats.org/officeDocument/2006/relationships/hyperlink" Target="https://king.civicweb.net/filepro/documents/67679?preview=72041" TargetMode="External"/><Relationship Id="rId853" Type="http://schemas.openxmlformats.org/officeDocument/2006/relationships/hyperlink" Target="https://www.corrieresalentino.it/2019/07/emergenza-climatica-il-consiglio-comunale-di-melendugno-la-approva-allunanimita/" TargetMode="External"/><Relationship Id="rId610" Type="http://schemas.openxmlformats.org/officeDocument/2006/relationships/hyperlink" Target="http://listview.kenora.ca/Files/Meeting%20Documents/2019/Council%20(including%20special)/September%2017%20Council%20Minutes.pdf" TargetMode="External"/><Relationship Id="rId852" Type="http://schemas.openxmlformats.org/officeDocument/2006/relationships/hyperlink" Target="https://drive.google.com/drive/folders/10vI2P_SmSRM1P7CpJ6ASL0vqR94i9RKK" TargetMode="External"/><Relationship Id="rId617" Type="http://schemas.openxmlformats.org/officeDocument/2006/relationships/hyperlink" Target="https://www.townofmahonebay.ca/council-documents-2019/council-agenda-packages-2019/1203-2019-02-12-meeting-package-council/file.html" TargetMode="External"/><Relationship Id="rId859" Type="http://schemas.openxmlformats.org/officeDocument/2006/relationships/hyperlink" Target="https://www.cedamia.org/wp-content/uploads/2019/09/Paderno-Dugnano-MI.pdf" TargetMode="External"/><Relationship Id="rId616" Type="http://schemas.openxmlformats.org/officeDocument/2006/relationships/hyperlink" Target="https://www.modl.ca/municipal-services/administration/newsroom/1709-news-release-the-municipality-of-the-district-of-lunenburg-declares-climate-emergency-joins-national-climate-protection-program" TargetMode="External"/><Relationship Id="rId858" Type="http://schemas.openxmlformats.org/officeDocument/2006/relationships/hyperlink" Target="https://drive.google.com/drive/folders/1NnjpqX6wDirnPaFqR11OLCtl7JuSB96m" TargetMode="External"/><Relationship Id="rId615" Type="http://schemas.openxmlformats.org/officeDocument/2006/relationships/hyperlink" Target="https://globalnews.ca/news/5196624/london-climate-emergency/" TargetMode="External"/><Relationship Id="rId857" Type="http://schemas.openxmlformats.org/officeDocument/2006/relationships/hyperlink" Target="https://www.napolivillage.com/politica/la-giunta-approva-delibera-con-dichiarazione-simbolica-di-stato-di-emergenza-climatica-e-ambientale/" TargetMode="External"/><Relationship Id="rId614" Type="http://schemas.openxmlformats.org/officeDocument/2006/relationships/hyperlink" Target="https://www.cedamia.org/wp-content/uploads/2019/12/Langley-B.1-07_22-Regular-Evening-Minutes.pdf" TargetMode="External"/><Relationship Id="rId856" Type="http://schemas.openxmlformats.org/officeDocument/2006/relationships/hyperlink" Target="https://www.cedamia.org/wp-content/uploads/2019/08/Montoro.pdf" TargetMode="External"/><Relationship Id="rId851" Type="http://schemas.openxmlformats.org/officeDocument/2006/relationships/hyperlink" Target="https://www.cedamia.org/wp-content/uploads/2019/12/Mamoiada-NU.pdf" TargetMode="External"/><Relationship Id="rId850" Type="http://schemas.openxmlformats.org/officeDocument/2006/relationships/hyperlink" Target="https://www.halleyweb.com/maglie/zf/index.php/atti-amministrativi/delibere/dettaglio/atto/GTlRjeE65UT0-H" TargetMode="External"/><Relationship Id="rId409" Type="http://schemas.openxmlformats.org/officeDocument/2006/relationships/hyperlink" Target="https://www.climateemergency.uk/blog/oldham/" TargetMode="External"/><Relationship Id="rId404" Type="http://schemas.openxmlformats.org/officeDocument/2006/relationships/hyperlink" Target="https://www.bbc.com/news/uk-northern-ireland-51364077" TargetMode="External"/><Relationship Id="rId646" Type="http://schemas.openxmlformats.org/officeDocument/2006/relationships/hyperlink" Target="https://www.bclocalnews.com/news/smithers-council-declares-climate-emergency/" TargetMode="External"/><Relationship Id="rId888" Type="http://schemas.openxmlformats.org/officeDocument/2006/relationships/hyperlink" Target="https://www.cedamia.org/wp-content/uploads/2019/06/Tuscany-Mozione-clima-Reg-Toscana.pdf" TargetMode="External"/><Relationship Id="rId403" Type="http://schemas.openxmlformats.org/officeDocument/2006/relationships/hyperlink" Target="https://my.northtyneside.gov.uk/sites/default/files/meeting/related-documents/6.%202019-07-25%20Climate%20Emergency%20Declaration%20version%202%201007%20%282%29%20post%20PH%20amend.pdf" TargetMode="External"/><Relationship Id="rId645" Type="http://schemas.openxmlformats.org/officeDocument/2006/relationships/hyperlink" Target="http://www.sidney.ca/Assets/Administration/Council/2019/March+25+2019+Council+Minutes.pdf" TargetMode="External"/><Relationship Id="rId887" Type="http://schemas.openxmlformats.org/officeDocument/2006/relationships/hyperlink" Target="http://www.comune.torino.it/consiglio/documenti1/atti/testi/2019_02040.pdf?fbclid=IwAR0OALkvUdSXlh-kDgoGNqFfvLaAVjcbgkjUabhLWAehAayHERSloEcmERI" TargetMode="External"/><Relationship Id="rId402" Type="http://schemas.openxmlformats.org/officeDocument/2006/relationships/hyperlink" Target="https://www.northoftyne-ca.gov.uk/news/2019/8/13/mayors-first-100-days-sees-major-investment-plans-for-north-of-tyne" TargetMode="External"/><Relationship Id="rId644" Type="http://schemas.openxmlformats.org/officeDocument/2006/relationships/hyperlink" Target="https://www.acadienouvelle.com/actualites/2020/03/03/declaration-citoyenne-universelle-durgence-climatique-shippagan-sajoute-a-la-liste/" TargetMode="External"/><Relationship Id="rId886" Type="http://schemas.openxmlformats.org/officeDocument/2006/relationships/hyperlink" Target="https://www.cedamia.org/wp-content/uploads/2019/06/Torchiarolo-delibera_consiglio_n_11.pdf" TargetMode="External"/><Relationship Id="rId401" Type="http://schemas.openxmlformats.org/officeDocument/2006/relationships/hyperlink" Target="http://apps.n-somerset.gov.uk/cairo/docs/doc29442.htm" TargetMode="External"/><Relationship Id="rId643" Type="http://schemas.openxmlformats.org/officeDocument/2006/relationships/hyperlink" Target="https://www.theobserver.ca/news/local-news/sarnia-declares-climate-emergency" TargetMode="External"/><Relationship Id="rId885" Type="http://schemas.openxmlformats.org/officeDocument/2006/relationships/hyperlink" Target="https://www.cedamia.org/wp-content/uploads/2019/10/Tolmezzo-UD.pdf" TargetMode="External"/><Relationship Id="rId408" Type="http://schemas.openxmlformats.org/officeDocument/2006/relationships/hyperlink" Target="https://www.coventrytelegraph.net/news/coventry-news/climate-emergency-declared-nuneaton-bedworth-17368077" TargetMode="External"/><Relationship Id="rId407" Type="http://schemas.openxmlformats.org/officeDocument/2006/relationships/hyperlink" Target="https://westbridgfordwire.com/nottingham-declares-climate-emergency-aims-to-be-first-carbon-neutral-uk-city-by-2028/" TargetMode="External"/><Relationship Id="rId649" Type="http://schemas.openxmlformats.org/officeDocument/2006/relationships/hyperlink" Target="https://www.thechronicleherald.ca/news/canada/st-johns-city-council-declares-climate-emergency-372032/" TargetMode="External"/><Relationship Id="rId406" Type="http://schemas.openxmlformats.org/officeDocument/2006/relationships/hyperlink" Target="https://www.cedamia.org/global/" TargetMode="External"/><Relationship Id="rId648" Type="http://schemas.openxmlformats.org/officeDocument/2006/relationships/hyperlink" Target="https://squamish.civicweb.net/filepro/documents/search?keywords=climate%20emergency&amp;preview=172156" TargetMode="External"/><Relationship Id="rId405" Type="http://schemas.openxmlformats.org/officeDocument/2006/relationships/hyperlink" Target="http://committeedocs.northumberland.gov.uk/MeetingDocs/42500_M9487.pdf" TargetMode="External"/><Relationship Id="rId647" Type="http://schemas.openxmlformats.org/officeDocument/2006/relationships/hyperlink" Target="https://sooke.pocketnews.ca/sooke-declares-climate-emergency/" TargetMode="External"/><Relationship Id="rId889" Type="http://schemas.openxmlformats.org/officeDocument/2006/relationships/hyperlink" Target="https://www.cedamia.org/wp-content/uploads/2019/09/Valsamoggia-BO.pdf" TargetMode="External"/><Relationship Id="rId880" Type="http://schemas.openxmlformats.org/officeDocument/2006/relationships/hyperlink" Target="https://www.cedamia.org/wp-content/uploads/2019/07/Savona-Mozione_prot._n._42488_del_19_giugno_2019_PD_Emergenza_climatica_e_ambientale.pdf" TargetMode="External"/><Relationship Id="rId400" Type="http://schemas.openxmlformats.org/officeDocument/2006/relationships/hyperlink" Target="https://www.northnorfolknews.co.uk/news/north-norfolk-district-council-declare-climate-change-emergency-1-6014754" TargetMode="External"/><Relationship Id="rId642" Type="http://schemas.openxmlformats.org/officeDocument/2006/relationships/hyperlink" Target="https://stcatharines.civicweb.net/filepro/documents/63173?preview=66596" TargetMode="External"/><Relationship Id="rId884" Type="http://schemas.openxmlformats.org/officeDocument/2006/relationships/hyperlink" Target="https://www.cedamia.org/wp-content/uploads/2019/06/Syracuse.pdf" TargetMode="External"/><Relationship Id="rId641" Type="http://schemas.openxmlformats.org/officeDocument/2006/relationships/hyperlink" Target="http://saanich.ca.granicus.com/DocumentViewer.php?file=saanich_83606e547ca8d3c45d662d17f82b718f.pdf&amp;view=1" TargetMode="External"/><Relationship Id="rId883" Type="http://schemas.openxmlformats.org/officeDocument/2006/relationships/hyperlink" Target="https://www.cedamia.org/wp-content/uploads/2019/10/Spinea-VE.pdf" TargetMode="External"/><Relationship Id="rId640" Type="http://schemas.openxmlformats.org/officeDocument/2006/relationships/hyperlink" Target="https://www.richmond.ca/cityhall/council/agendas/gp/2019/020419_minutes.htm" TargetMode="External"/><Relationship Id="rId882" Type="http://schemas.openxmlformats.org/officeDocument/2006/relationships/hyperlink" Target="https://www.cedamia.org/wp-content/uploads/2019/09/Sovicille-SI.pdf" TargetMode="External"/><Relationship Id="rId881" Type="http://schemas.openxmlformats.org/officeDocument/2006/relationships/hyperlink" Target="https://www.cedamia.org/wp-content/uploads/2019/09/Soliera-Mozione-FFF.docx" TargetMode="External"/><Relationship Id="rId635" Type="http://schemas.openxmlformats.org/officeDocument/2006/relationships/hyperlink" Target="https://www.prpeak.com/opinion/carbonwise-understanding-climate-change-1.23652559" TargetMode="External"/><Relationship Id="rId877" Type="http://schemas.openxmlformats.org/officeDocument/2006/relationships/hyperlink" Target="https://drive.google.com/drive/folders/1NnjpqX6wDirnPaFqR11OLCtl7JuSB96m" TargetMode="External"/><Relationship Id="rId634" Type="http://schemas.openxmlformats.org/officeDocument/2006/relationships/hyperlink" Target="https://calendar.portmoody.ca/meetings/Detail/2019-06-11-1900-Regular-Council-Meeting/de0aedd4-93b0-4856-9b27-aa640106a1e2" TargetMode="External"/><Relationship Id="rId876" Type="http://schemas.openxmlformats.org/officeDocument/2006/relationships/hyperlink" Target="https://www.cedamia.org/wp-content/uploads/2019/12/S-Ambrogio-di-Torino-TO.pdf" TargetMode="External"/><Relationship Id="rId633" Type="http://schemas.openxmlformats.org/officeDocument/2006/relationships/hyperlink" Target="https://www.cedamia.org/wp-content/uploads/2020/02/Pickering-Climate-Change-Resolution-Excerpt.pdf" TargetMode="External"/><Relationship Id="rId875" Type="http://schemas.openxmlformats.org/officeDocument/2006/relationships/hyperlink" Target="https://www.cedamia.org/wp-content/uploads/2019/10/Rovigo-RO.pdf" TargetMode="External"/><Relationship Id="rId632" Type="http://schemas.openxmlformats.org/officeDocument/2006/relationships/hyperlink" Target="https://www.thepeterboroughexaminer.com/news-story/9611898-peterborough-declares-climate-emergency/" TargetMode="External"/><Relationship Id="rId874" Type="http://schemas.openxmlformats.org/officeDocument/2006/relationships/hyperlink" Target="https://www.cedamia.org/wp-content/uploads/2019/09/Rome-DEC-ROMA.pdf" TargetMode="External"/><Relationship Id="rId639" Type="http://schemas.openxmlformats.org/officeDocument/2006/relationships/hyperlink" Target="http://www.assnat.qc.ca/en/travaux-parlementaires/assemblee-nationale/42-1/journal-debats/20190925/252653.html" TargetMode="External"/><Relationship Id="rId638" Type="http://schemas.openxmlformats.org/officeDocument/2006/relationships/hyperlink" Target="https://a2c639c1-57b2-4215-ba22-5be49c1b1847.filesusr.com/ugd/bf4f35_16714c55b15c4c60be3d593e20902a30.pdf" TargetMode="External"/><Relationship Id="rId637" Type="http://schemas.openxmlformats.org/officeDocument/2006/relationships/hyperlink" Target="https://qathetrd.civicweb.net/filepro/documents/89096?preview=94601" TargetMode="External"/><Relationship Id="rId879" Type="http://schemas.openxmlformats.org/officeDocument/2006/relationships/hyperlink" Target="https://drive.google.com/drive/folders/1NnjpqX6wDirnPaFqR11OLCtl7JuSB96m" TargetMode="External"/><Relationship Id="rId636" Type="http://schemas.openxmlformats.org/officeDocument/2006/relationships/hyperlink" Target="https://inquinte.ca/story/climate-emergency-back-on-in-prince-edward-county" TargetMode="External"/><Relationship Id="rId878" Type="http://schemas.openxmlformats.org/officeDocument/2006/relationships/hyperlink" Target="https://www.cedamia.org/wp-content/uploads/2019/10/Santo-Stefano-Quisquina-AG.pdf" TargetMode="External"/><Relationship Id="rId631" Type="http://schemas.openxmlformats.org/officeDocument/2006/relationships/hyperlink" Target="http://www.peelregion.ca/news/archiveitem.asp?year=2019&amp;month=9&amp;day=25&amp;file=2019925.xml" TargetMode="External"/><Relationship Id="rId873" Type="http://schemas.openxmlformats.org/officeDocument/2006/relationships/hyperlink" Target="https://www.cedamia.org/wp-content/uploads/2019/10/Rocca-Priora-RM.pdf" TargetMode="External"/><Relationship Id="rId630" Type="http://schemas.openxmlformats.org/officeDocument/2006/relationships/hyperlink" Target="https://ottawacitizen.com/news/local-news/ottawa-declares-a-climate-emergency" TargetMode="External"/><Relationship Id="rId872" Type="http://schemas.openxmlformats.org/officeDocument/2006/relationships/hyperlink" Target="https://www.cedamia.org/wp-content/uploads/2019/12/Rivalta-di-Torino-TO.pdf" TargetMode="External"/><Relationship Id="rId871" Type="http://schemas.openxmlformats.org/officeDocument/2006/relationships/hyperlink" Target="https://www.cedamia.org/wp-content/uploads/2019/12/Rimini-RN.pdf" TargetMode="External"/><Relationship Id="rId870" Type="http://schemas.openxmlformats.org/officeDocument/2006/relationships/hyperlink" Target="https://drive.google.com/file/d/1mNeyEHHbAab2BfEpQsfBhIk2iYMYOUpF/view" TargetMode="External"/><Relationship Id="rId829" Type="http://schemas.openxmlformats.org/officeDocument/2006/relationships/hyperlink" Target="https://www.cedamia.org/wp-content/uploads/2019/12/Brindisi-BR.pdf" TargetMode="External"/><Relationship Id="rId828" Type="http://schemas.openxmlformats.org/officeDocument/2006/relationships/hyperlink" Target="https://www.cedamia.org/wp-content/uploads/2019/12/Brescia-BS.pdf" TargetMode="External"/><Relationship Id="rId827" Type="http://schemas.openxmlformats.org/officeDocument/2006/relationships/hyperlink" Target="https://www.cedamia.org/wp-content/uploads/2019/12/Bregnano-CO.pdf" TargetMode="External"/><Relationship Id="rId822" Type="http://schemas.openxmlformats.org/officeDocument/2006/relationships/hyperlink" Target="https://www.cedamia.org/wp-content/uploads/2019/12/Ancona-AN.pdf" TargetMode="External"/><Relationship Id="rId821" Type="http://schemas.openxmlformats.org/officeDocument/2006/relationships/hyperlink" Target="https://www.cedamia.org/wp-content/uploads/2019/12/Almese-TO.pdf" TargetMode="External"/><Relationship Id="rId820" Type="http://schemas.openxmlformats.org/officeDocument/2006/relationships/hyperlink" Target="https://www.servizipubblicaamministrazione.it/Siti/lgnvlss231/AlboPretorio/2019/2019-000418-1.PDF" TargetMode="External"/><Relationship Id="rId826" Type="http://schemas.openxmlformats.org/officeDocument/2006/relationships/hyperlink" Target="https://www.cedamia.org/wp-content/uploads/2019/11/Bologna-odg-presidenza.pdf" TargetMode="External"/><Relationship Id="rId825" Type="http://schemas.openxmlformats.org/officeDocument/2006/relationships/hyperlink" Target="https://www.cedamia.org/wp-content/uploads/2019/12/Avigliana-TO.pdf" TargetMode="External"/><Relationship Id="rId824" Type="http://schemas.openxmlformats.org/officeDocument/2006/relationships/hyperlink" Target="https://www.cedamia.org/wp-content/uploads/2019/12/Arzachena-Olbia-SS.pdf" TargetMode="External"/><Relationship Id="rId823" Type="http://schemas.openxmlformats.org/officeDocument/2006/relationships/hyperlink" Target="https://www.cedamia.org/wp-content/uploads/2019/06/Aosta-AO.pdf" TargetMode="External"/><Relationship Id="rId819" Type="http://schemas.openxmlformats.org/officeDocument/2006/relationships/hyperlink" Target="https://www.cedamia.org/wp-content/uploads/2019/10/Agrate-Brianza-MB.pdf" TargetMode="External"/><Relationship Id="rId818" Type="http://schemas.openxmlformats.org/officeDocument/2006/relationships/hyperlink" Target="https://www.cedamia.org/wp-content/uploads/2019/05/DELIBERA-CONSIGLIO-COMUNALE-ACRI.pdf" TargetMode="External"/><Relationship Id="rId817" Type="http://schemas.openxmlformats.org/officeDocument/2006/relationships/hyperlink" Target="https://www.wicklow.ie/Portals/0/Agenda%2029%2004%2019.pdf" TargetMode="External"/><Relationship Id="rId816" Type="http://schemas.openxmlformats.org/officeDocument/2006/relationships/hyperlink" Target="https://www.wexfordcoco.ie/sites/default/files/content/CouncilDemocracy/Final-County-Council-Meeting-08-07-19.pdf" TargetMode="External"/><Relationship Id="rId811" Type="http://schemas.openxmlformats.org/officeDocument/2006/relationships/hyperlink" Target="https://www.meath.ie/system/files/media/file-uploads/2019-06/07-2019%20Agenda%20July%20Meath%20County%20Council_Website.pdf" TargetMode="External"/><Relationship Id="rId810" Type="http://schemas.openxmlformats.org/officeDocument/2006/relationships/hyperlink" Target="https://droghedalife.com/news/drogheda-extinction-rebellion-protest-bears-fruit-as-council-declares-climate-emergency" TargetMode="External"/><Relationship Id="rId815" Type="http://schemas.openxmlformats.org/officeDocument/2006/relationships/hyperlink" Target="http://www.westmeathexaminer.ie/2019/10/04/westmeath-latest-to-agree-to-declare-climate-emergency/" TargetMode="External"/><Relationship Id="rId814" Type="http://schemas.openxmlformats.org/officeDocument/2006/relationships/hyperlink" Target="https://www.cedamia.org/ced-regions-in-ireland/" TargetMode="External"/><Relationship Id="rId813" Type="http://schemas.openxmlformats.org/officeDocument/2006/relationships/hyperlink" Target="https://www.cedamia.org/ced-regions-in-ireland/" TargetMode="External"/><Relationship Id="rId812" Type="http://schemas.openxmlformats.org/officeDocument/2006/relationships/hyperlink" Target="https://www.offaly.ie/eng/Services/Your-Councils/Offaly-County-Council-Meetings/Meeting-Agendas/Agendas-2019/September-2019-Notice-of-Meeting-and-Agenda.pdf" TargetMode="External"/><Relationship Id="rId609" Type="http://schemas.openxmlformats.org/officeDocument/2006/relationships/hyperlink" Target="http://www.soundernews.com/news/islands-trust-council-declares-climate-change-emergency.html" TargetMode="External"/><Relationship Id="rId608" Type="http://schemas.openxmlformats.org/officeDocument/2006/relationships/hyperlink" Target="https://www.highlands.ca/AgendaCenter/ViewFile/Agenda/_03182019-470?html=true" TargetMode="External"/><Relationship Id="rId607" Type="http://schemas.openxmlformats.org/officeDocument/2006/relationships/hyperlink" Target="https://globalnews.ca/news/5106324/city-sketch-council-finalizes-climate-emergency-declaration/" TargetMode="External"/><Relationship Id="rId849" Type="http://schemas.openxmlformats.org/officeDocument/2006/relationships/hyperlink" Target="http://lucca.trasparenza-valutazione-merito.it/web/trasparenza/albo-pretorio?p_p_id=jcitygovalbopubblicazioni_WAR_jcitygovalbiportlet&amp;p_p_lifecycle=2&amp;p_p_state=normal&amp;p_p_mode=view&amp;p_p_resource_id=downloadAllegato&amp;p_p_cacheability=cacheLevelPage&amp;p_p_col_id=column-1&amp;p_p_col_count=1&amp;_jcitygovalbopubblicazioni_WAR_jcitygovalbiportlet_downloadSigned=true&amp;_jcitygovalbopubblicazioni_WAR_jcitygovalbiportlet_id=10440862&amp;_jcitygovalbopubblicazioni_WAR_jcitygovalbiportlet_action=mostraDettaglio&amp;_jcitygovalbopubblicazioni_WAR_jcitygovalbiportlet_fromAction=recuperaDettaglio&amp;fbclid=IwAR14e7YV6zu_u7ttGFmCHEU98VhF0H6v6eXWz423boR_ppLY8_9B9KDCxhI" TargetMode="External"/><Relationship Id="rId602" Type="http://schemas.openxmlformats.org/officeDocument/2006/relationships/hyperlink" Target="https://www.bayshorebroadcasting.ca/news_item.php?NewsID=114573" TargetMode="External"/><Relationship Id="rId844" Type="http://schemas.openxmlformats.org/officeDocument/2006/relationships/hyperlink" Target="https://drive.google.com/drive/folders/1NnjpqX6wDirnPaFqR11OLCtl7JuSB96m" TargetMode="External"/><Relationship Id="rId601" Type="http://schemas.openxmlformats.org/officeDocument/2006/relationships/hyperlink" Target="https://esquimalt.ca.legistar.com/Calendar.aspx" TargetMode="External"/><Relationship Id="rId843" Type="http://schemas.openxmlformats.org/officeDocument/2006/relationships/hyperlink" Target="https://smart.comune.genova.it/comunicati-stampa-articoli/consiglio-comunale-del-23-luglio" TargetMode="External"/><Relationship Id="rId600" Type="http://schemas.openxmlformats.org/officeDocument/2006/relationships/hyperlink" Target="https://www.cbc.ca/news/canada/new-brunswick/edmundston-council-climate-declaration-1.5026283" TargetMode="External"/><Relationship Id="rId842" Type="http://schemas.openxmlformats.org/officeDocument/2006/relationships/hyperlink" Target="https://drive.google.com/drive/folders/10vI2P_SmSRM1P7CpJ6ASL0vqR94i9RKK" TargetMode="External"/><Relationship Id="rId841" Type="http://schemas.openxmlformats.org/officeDocument/2006/relationships/hyperlink" Target="https://www.cedamia.org/wp-content/uploads/2019/08/Follonica-GR.pdf" TargetMode="External"/><Relationship Id="rId606" Type="http://schemas.openxmlformats.org/officeDocument/2006/relationships/hyperlink" Target="https://pub-haltonhills.escribemeetings.com/filestream.ashx?DocumentId=6394" TargetMode="External"/><Relationship Id="rId848" Type="http://schemas.openxmlformats.org/officeDocument/2006/relationships/hyperlink" Target="http://jcity.comune.livorno.it/web/trasparenza/storico-delibere-consiglio?p_p_id=jcitygovalbopubblicazioni_WAR_jcitygovalbiportlet&amp;p_p_lifecycle=2&amp;p_p_state=normal&amp;p_p_mode=view&amp;p_p_resource_id=downloadAllegato&amp;p_p_cacheability=cacheLevelPage&amp;p_p_col_id=column-1&amp;p_p_col_count=1&amp;_jcitygovalbopubblicazioni_WAR_jcitygovalbiportlet_id=181626&amp;_jcitygovalbopubblicazioni_WAR_jcitygovalbiportlet_downloadSigned=false&amp;_jcitygovalbopubblicazioni_WAR_jcitygovalbiportlet_action=mostraDettaglio&amp;_jcitygovalbopubblicazioni_WAR_jcitygovalbiportlet_fromAction=recuperaDettaglio&amp;fbclid=IwAR2hAEFeLs_qyq4bw08Br0sy8X75kyu5FCz_tD7FgDI9W_pkv74gDcLR9n4" TargetMode="External"/><Relationship Id="rId605" Type="http://schemas.openxmlformats.org/officeDocument/2006/relationships/hyperlink" Target="https://edmweb.halton.ca/OnBaseAgendaOnline/Meetings/ViewMeeting?id=2590&amp;doctype=2" TargetMode="External"/><Relationship Id="rId847" Type="http://schemas.openxmlformats.org/officeDocument/2006/relationships/hyperlink" Target="https://www.cedamia.org/wp-content/uploads/2019/12/Limido-Comasco-CO.pdf" TargetMode="External"/><Relationship Id="rId604" Type="http://schemas.openxmlformats.org/officeDocument/2006/relationships/hyperlink" Target="https://www.halifax.ca/sites/default/files/documents/city-hall/regional-council/190129rc1471.pdf" TargetMode="External"/><Relationship Id="rId846" Type="http://schemas.openxmlformats.org/officeDocument/2006/relationships/hyperlink" Target="https://www.genova24.it/2019/07/regione-liguria-approva-stato-emergenza-climatica-fridays-for-future-torneremo-per-passare-ai-fatti-219941/" TargetMode="External"/><Relationship Id="rId603" Type="http://schemas.openxmlformats.org/officeDocument/2006/relationships/hyperlink" Target="https://agendasonline.greatersudbury.ca/index.cfm?pg=agenda&amp;action=navigator&amp;lang=en&amp;id=1323" TargetMode="External"/><Relationship Id="rId845" Type="http://schemas.openxmlformats.org/officeDocument/2006/relationships/hyperlink" Target="https://www.facebook.com/muronirossella/posts/1427609390720134" TargetMode="External"/><Relationship Id="rId840" Type="http://schemas.openxmlformats.org/officeDocument/2006/relationships/hyperlink" Target="https://www.cedamia.org/wp-content/uploads/2019/10/Erchie-BR.pdf" TargetMode="External"/><Relationship Id="rId839" Type="http://schemas.openxmlformats.org/officeDocument/2006/relationships/hyperlink" Target="https://www.reggionline.com/lemilia-romagna-dichiara-lo-emergenza-climatica/" TargetMode="External"/><Relationship Id="rId838" Type="http://schemas.openxmlformats.org/officeDocument/2006/relationships/hyperlink" Target="https://www.cedamia.org/wp-content/uploads/2019/12/Condove-TO.pdf" TargetMode="External"/><Relationship Id="rId833" Type="http://schemas.openxmlformats.org/officeDocument/2006/relationships/hyperlink" Target="http://albo.comunecervia.it/web/albo-pretorio/papca-ap?p_p_id=jcitygovalbopubblicazioni_WAR_jcitygovalbiportlet&amp;p_p_lifecycle=2&amp;p_p_state=pop_up&amp;p_p_mode=view&amp;p_p_resource_id=downloadAllegato&amp;p_p_cacheability=cacheLevelPage&amp;controlPanelCategory=portlet_jcitygovalbopubblicazioni_WAR_jcitygovalbiportlet&amp;_jcitygovalbopubblicazioni_WAR_jcitygovalbiportlet_id=53636&amp;_jcitygovalbopubblicazioni_WAR_jcitygovalbiportlet_downloadSigned=false&amp;_jcitygovalbopubblicazioni_WAR_jcitygovalbiportlet_action=mostraDettaglio&amp;_jcitygovalbopubblicazioni_WAR_jcitygovalbiportlet_fromAction=recuperaDettaglio&amp;fbclid=IwAR29DyWjfDilklLEJl7RggK3v9CptGw0gFFY1f158JfLlagMWw22C_uhOGc" TargetMode="External"/><Relationship Id="rId832" Type="http://schemas.openxmlformats.org/officeDocument/2006/relationships/hyperlink" Target="https://www.cedamia.org/wp-content/uploads/2019/10/Castelfranco-Emilia-Allegato-1-Sottoscrizione-Mozione-Emergenza-Climatica.pdf" TargetMode="External"/><Relationship Id="rId831" Type="http://schemas.openxmlformats.org/officeDocument/2006/relationships/hyperlink" Target="https://www.cedamia.org/wp-content/uploads/2019/12/Casnate-con-Bernate-CO.pdf" TargetMode="External"/><Relationship Id="rId830" Type="http://schemas.openxmlformats.org/officeDocument/2006/relationships/hyperlink" Target="https://drive.google.com/drive/folders/1NnjpqX6wDirnPaFqR11OLCtl7JuSB96m" TargetMode="External"/><Relationship Id="rId837" Type="http://schemas.openxmlformats.org/officeDocument/2006/relationships/hyperlink" Target="https://www.cedamia.org/wp-content/uploads/2019/09/Civitavecchia-RM.pdf" TargetMode="External"/><Relationship Id="rId836" Type="http://schemas.openxmlformats.org/officeDocument/2006/relationships/hyperlink" Target="https://www.sichieri.it/2019/06/28/chieri-in-emergenza-climatica/" TargetMode="External"/><Relationship Id="rId835" Type="http://schemas.openxmlformats.org/officeDocument/2006/relationships/hyperlink" Target="https://www.cedamia.org/wp-content/uploads/2019/07/Cesena-MOZIONE-DICHIARAZIONE-EMERGENZA-CLIMATICA-CESENA.pdf" TargetMode="External"/><Relationship Id="rId834" Type="http://schemas.openxmlformats.org/officeDocument/2006/relationships/hyperlink" Target="https://www.cedamia.org/wp-content/uploads/2019/12/Cesano-Maderno-MB.pdf" TargetMode="External"/><Relationship Id="rId1059" Type="http://schemas.openxmlformats.org/officeDocument/2006/relationships/hyperlink" Target="https://patch.com/california/sancarlos/san-mateo-county-supes-declare-climate-emergency" TargetMode="External"/><Relationship Id="rId228" Type="http://schemas.openxmlformats.org/officeDocument/2006/relationships/hyperlink" Target="https://www.dorsetecho.co.uk/news/17644367.dorset-council-declares-climate-emergency-after-morning-of-protests-outside-south-walks-house/" TargetMode="External"/><Relationship Id="rId227" Type="http://schemas.openxmlformats.org/officeDocument/2006/relationships/hyperlink" Target="https://www.climateemergency.uk/blog/doncaster/" TargetMode="External"/><Relationship Id="rId469" Type="http://schemas.openxmlformats.org/officeDocument/2006/relationships/hyperlink" Target="https://southribble.moderngov.co.uk/documents/g1471/Public%20reports%20pack%2024th-Jul-2019%2018.00%20Council.pdf?T=10" TargetMode="External"/><Relationship Id="rId226" Type="http://schemas.openxmlformats.org/officeDocument/2006/relationships/hyperlink" Target="https://democracy.devon.gov.uk/documents/g2791/Public%20minutes%2021st-Feb-2019%2014.15%20Council.pdf?T=11" TargetMode="External"/><Relationship Id="rId468" Type="http://schemas.openxmlformats.org/officeDocument/2006/relationships/hyperlink" Target="http://democratic.southoxon.gov.uk/documents/g2439/Printed%20minutes%20Thursday%2011-Apr-2019%2018.00%20Council.pdf?T=1" TargetMode="External"/><Relationship Id="rId225" Type="http://schemas.openxmlformats.org/officeDocument/2006/relationships/hyperlink" Target="http://meetings.derrycityandstrabanedistrict.com/documents/g1375/Public%20reports%20pack%20Thursday%2027-Jun-2019%2016.00%20Derry%20City%20and%20Strabane%20District%20Council%20Open.pdf?T=10" TargetMode="External"/><Relationship Id="rId467" Type="http://schemas.openxmlformats.org/officeDocument/2006/relationships/hyperlink" Target="https://www.nwemail.co.uk/news/17463340.climate-change-activists-applauded-bosses-at-south-lakeland-district-council-for-recognising-climate-change-as-an-emergency/" TargetMode="External"/><Relationship Id="rId229" Type="http://schemas.openxmlformats.org/officeDocument/2006/relationships/hyperlink" Target="https://dumfriesgalloway.moderngov.co.uk/documents/g4468/Public%20reports%20pack%2027th-Jun-2019%2010.30%20Dumfries%20and%20Galloway%20Council.pdf?T=10" TargetMode="External"/><Relationship Id="rId1050" Type="http://schemas.openxmlformats.org/officeDocument/2006/relationships/hyperlink" Target="http://www.chestertontribune.com/Town%20of%20Porter/porter_town_council_passes_clima.htm" TargetMode="External"/><Relationship Id="rId220" Type="http://schemas.openxmlformats.org/officeDocument/2006/relationships/hyperlink" Target="http://www.dartingtonparishcouncil.co.uk/wp-content/uploads/2019/03/Climate-Emergency-Declaration.pdf" TargetMode="External"/><Relationship Id="rId462" Type="http://schemas.openxmlformats.org/officeDocument/2006/relationships/hyperlink" Target="https://wiveygp.files.wordpress.com/2019/02/swt-climate-emergency-motion-final.pdf" TargetMode="External"/><Relationship Id="rId1051" Type="http://schemas.openxmlformats.org/officeDocument/2006/relationships/hyperlink" Target="https://portlandphoenix.me/council-declares-climate-emergency-puts-ranked-choice-voting-extension-on-ballot/" TargetMode="External"/><Relationship Id="rId461" Type="http://schemas.openxmlformats.org/officeDocument/2006/relationships/hyperlink" Target="https://climateemergency.uk/blog/somerset/" TargetMode="External"/><Relationship Id="rId1052" Type="http://schemas.openxmlformats.org/officeDocument/2006/relationships/hyperlink" Target="http://news.puyalluptribe-nsn.gov/wp-content/uploads/2019/12/Signed-Resolution_Climate-Emergency.pdf" TargetMode="External"/><Relationship Id="rId460" Type="http://schemas.openxmlformats.org/officeDocument/2006/relationships/hyperlink" Target="https://www.sidmouth.gov.uk/images/Mins-STC-041119.pdf" TargetMode="External"/><Relationship Id="rId1053" Type="http://schemas.openxmlformats.org/officeDocument/2006/relationships/hyperlink" Target="https://climateemergencydeclaration.org/richmondcalifornia/" TargetMode="External"/><Relationship Id="rId1054" Type="http://schemas.openxmlformats.org/officeDocument/2006/relationships/hyperlink" Target="https://engagesac.org/blog-civic-engagement/2019/12/10/8a1ekyr8su4q3vdyfpnjyau32dmul4" TargetMode="External"/><Relationship Id="rId224" Type="http://schemas.openxmlformats.org/officeDocument/2006/relationships/hyperlink" Target="https://www.derbyshiredales.gov.uk/images/1_-_Council_Minutes_30-05-19.pdf" TargetMode="External"/><Relationship Id="rId466" Type="http://schemas.openxmlformats.org/officeDocument/2006/relationships/hyperlink" Target="https://mg.swdevon.gov.uk/documents/g1386/Printed%20minutes%2025th-Jul-2019%2014.00%20South%20Hams%20Council.pdf?T=1" TargetMode="External"/><Relationship Id="rId1055" Type="http://schemas.openxmlformats.org/officeDocument/2006/relationships/hyperlink" Target="https://sananselmo-ca.granicus.com/MediaPlayer.php?view_id=1&amp;clip_id=400&amp;meta_id=65657" TargetMode="External"/><Relationship Id="rId223" Type="http://schemas.openxmlformats.org/officeDocument/2006/relationships/hyperlink" Target="https://cmis.derby.gov.uk/CMIS5/Document.ashx?czJKcaeAi5tUFL1DTL2UE4zNRBcoShgo=jeCY2xPTGzxiOmQcLYxYKhaNqq3oN6zph5gElMVjL%2bReoI7lI8O3AQ%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465" Type="http://schemas.openxmlformats.org/officeDocument/2006/relationships/hyperlink" Target="https://www.climateemergency.uk/blog/south-gloucestershire/" TargetMode="External"/><Relationship Id="rId1056" Type="http://schemas.openxmlformats.org/officeDocument/2006/relationships/hyperlink" Target="https://timesofsandiego.com/politics/2020/03/10/city-council-declares-climate-emergency-in-san-diego/" TargetMode="External"/><Relationship Id="rId222" Type="http://schemas.openxmlformats.org/officeDocument/2006/relationships/hyperlink" Target="https://www.cedamia.org/wp-content/uploads/2019/07/Denbighshire-County-Council.pdf" TargetMode="External"/><Relationship Id="rId464" Type="http://schemas.openxmlformats.org/officeDocument/2006/relationships/hyperlink" Target="https://scambs.moderngov.co.uk/documents/g7541/Decisions%20Thursday%2028-Nov-2019%2014.00%20Council.pdf?T=2" TargetMode="External"/><Relationship Id="rId1057" Type="http://schemas.openxmlformats.org/officeDocument/2006/relationships/hyperlink" Target="https://www.cedamia.org/wp-content/uploads/2019/04/SF.CED_.Passed.Apr2nd2019.pdf" TargetMode="External"/><Relationship Id="rId221" Type="http://schemas.openxmlformats.org/officeDocument/2006/relationships/hyperlink" Target="https://www.dawlish.gov.uk/edit/uploads/2706_1551426239.pdf" TargetMode="External"/><Relationship Id="rId463" Type="http://schemas.openxmlformats.org/officeDocument/2006/relationships/hyperlink" Target="http://www.southbrent.gov.uk/images/document-files/Downloads/SBPC%20Minutes%202019/PC_Minutes_-_monthly_19-05-20.pdf" TargetMode="External"/><Relationship Id="rId1058" Type="http://schemas.openxmlformats.org/officeDocument/2006/relationships/hyperlink" Target="https://www.cedamia.org/wp-content/uploads/2019/09/San-Jose-Resolution.pdf" TargetMode="External"/><Relationship Id="rId1048" Type="http://schemas.openxmlformats.org/officeDocument/2006/relationships/hyperlink" Target="https://www.aspendailynews.com/news/pitkin-county-commissioners-declare-emergency-on-climate-change/article_a34ece5c-e008-11e9-8dce-9395b5c69f31.html" TargetMode="External"/><Relationship Id="rId1049" Type="http://schemas.openxmlformats.org/officeDocument/2006/relationships/hyperlink" Target="https://www.laconiadailysun.com/news/local/plymouth-selectmen-pass-declaration-of-climate-emergency/article_0d21cacc-fbf3-11e9-a606-7b0f5c577e50.html" TargetMode="External"/><Relationship Id="rId217" Type="http://schemas.openxmlformats.org/officeDocument/2006/relationships/hyperlink" Target="https://democracy.dacorum.gov.uk/documents/g2118/Public%20reports%20pack%2017th-Jul-2019%2019.30%20Council.pdf?T=10" TargetMode="External"/><Relationship Id="rId459" Type="http://schemas.openxmlformats.org/officeDocument/2006/relationships/hyperlink" Target="https://shropshire.gov.uk/committee-services/mgAi.aspx?ID=13065" TargetMode="External"/><Relationship Id="rId216" Type="http://schemas.openxmlformats.org/officeDocument/2006/relationships/hyperlink" Target="http://www.cullomptontowncouncil.gov.uk/_UserFiles/Files/_Agendas/74304-2019-07-25_Agenda_pack.pdf" TargetMode="External"/><Relationship Id="rId458" Type="http://schemas.openxmlformats.org/officeDocument/2006/relationships/hyperlink" Target="https://www.shrewsburytowncouncil.gov.uk/meeting/full-council-11" TargetMode="External"/><Relationship Id="rId215" Type="http://schemas.openxmlformats.org/officeDocument/2006/relationships/hyperlink" Target="https://www.climateemergency.uk/blog/london-borough-of-croydon/" TargetMode="External"/><Relationship Id="rId457" Type="http://schemas.openxmlformats.org/officeDocument/2006/relationships/hyperlink" Target="https://www.shetlandtimes.co.uk/2020/01/22/climate-emergency-council-leader-says-action-required-as-globe-reaches-tipping-point" TargetMode="External"/><Relationship Id="rId699" Type="http://schemas.openxmlformats.org/officeDocument/2006/relationships/hyperlink" Target="https://deliberations.toulouse.fr/ordreJour/1.pdf" TargetMode="External"/><Relationship Id="rId214" Type="http://schemas.openxmlformats.org/officeDocument/2006/relationships/hyperlink" Target="https://www.crediton.gov.uk/Portals/0/160719%20Council%20Minutes%20DRAFT.pdf?ver=2019-07-26-104716-340" TargetMode="External"/><Relationship Id="rId456" Type="http://schemas.openxmlformats.org/officeDocument/2006/relationships/hyperlink" Target="https://www.bbc.com/news/uk-england-south-yorkshire-50460412" TargetMode="External"/><Relationship Id="rId698" Type="http://schemas.openxmlformats.org/officeDocument/2006/relationships/hyperlink" Target="https://metropoletpm.fr/sites/new.tpm-agglo.fr/files/motion_tpm_-_2019.10.03_-_proclamation_de_letat_durgence_climatique.pdf" TargetMode="External"/><Relationship Id="rId219" Type="http://schemas.openxmlformats.org/officeDocument/2006/relationships/hyperlink" Target="http://committeedmz.dartford.gov.uk/documents/g2858/Printed%20minutes%20Monday%2007-Oct-2019%2019.00%20General%20Assembly%20of%20the%20Council.pdf?T=1" TargetMode="External"/><Relationship Id="rId218" Type="http://schemas.openxmlformats.org/officeDocument/2006/relationships/hyperlink" Target="https://democracy.darlington.gov.uk/ieListDocuments.aspx?CId=136&amp;MId=1961" TargetMode="External"/><Relationship Id="rId451" Type="http://schemas.openxmlformats.org/officeDocument/2006/relationships/hyperlink" Target="https://www.yorkshirecoastradio.com/news/local-news/2776586/scarborough-borough-council-declares-climate-emergency/" TargetMode="External"/><Relationship Id="rId693" Type="http://schemas.openxmlformats.org/officeDocument/2006/relationships/hyperlink" Target="http://outremers360.com/politique/nouvelle-caledonie-le-congres-declare-larchipel-en-etat-durgence-climatique-et-environnemental/" TargetMode="External"/><Relationship Id="rId1040" Type="http://schemas.openxmlformats.org/officeDocument/2006/relationships/hyperlink" Target="https://www.timesargus.com/news/local/city-passes-climate-emergency-declaration/article_72d6b4ee-2055-5cb0-b5e4-b3510bedfbff.html" TargetMode="External"/><Relationship Id="rId450" Type="http://schemas.openxmlformats.org/officeDocument/2006/relationships/hyperlink" Target="https://www.salisburycitycouncil.gov.uk/latest-news/item/salisbury-city-council-passes-motion-to-declare-a-climate-emergency" TargetMode="External"/><Relationship Id="rId692" Type="http://schemas.openxmlformats.org/officeDocument/2006/relationships/hyperlink" Target="https://france3-regions.francetvinfo.fr/nouvelle-aquitaine/gironde/bordeaux/nouvelle-aquitaine-decrete-urgence-climatique-1697022.html" TargetMode="External"/><Relationship Id="rId1041" Type="http://schemas.openxmlformats.org/officeDocument/2006/relationships/hyperlink" Target="http://newbritain.granicus.com/player/clip/224?view_id=&amp;meta_id=31397" TargetMode="External"/><Relationship Id="rId691" Type="http://schemas.openxmlformats.org/officeDocument/2006/relationships/hyperlink" Target="https://twitter.com/44Attac/status/1180102912137207808" TargetMode="External"/><Relationship Id="rId1042" Type="http://schemas.openxmlformats.org/officeDocument/2006/relationships/hyperlink" Target="https://www.newhavenindependent.org/index.php/archives/entry/climate_change/" TargetMode="External"/><Relationship Id="rId690" Type="http://schemas.openxmlformats.org/officeDocument/2006/relationships/hyperlink" Target="https://www.mulhouse.fr/wp-content/uploads/2019/05/Ordre-du-jour-CM-09-05-19.pdf" TargetMode="External"/><Relationship Id="rId1043" Type="http://schemas.openxmlformats.org/officeDocument/2006/relationships/hyperlink" Target="https://legistar.council.nyc.gov/MeetingDetail.aspx?ID=708751&amp;GUID=373A9045-1BC9-4798-81D7-AB938AD09E38&amp;Options=&amp;Search=" TargetMode="External"/><Relationship Id="rId213" Type="http://schemas.openxmlformats.org/officeDocument/2006/relationships/hyperlink" Target="https://democracy.crawley.gov.uk/documents/s11175/Motion%201%20Climate%20Change%20Declaration%20final.pdf" TargetMode="External"/><Relationship Id="rId455" Type="http://schemas.openxmlformats.org/officeDocument/2006/relationships/hyperlink" Target="http://democracy.sheffield.gov.uk/mgAi.aspx?ID=18587" TargetMode="External"/><Relationship Id="rId697" Type="http://schemas.openxmlformats.org/officeDocument/2006/relationships/hyperlink" Target="https://www.facebook.com/watch/?v=1196867073819166" TargetMode="External"/><Relationship Id="rId1044" Type="http://schemas.openxmlformats.org/officeDocument/2006/relationships/hyperlink" Target="https://www.theclimatemobilization.org/blog/2018/10/31/oakland-ca-declares-climate-emergency" TargetMode="External"/><Relationship Id="rId212" Type="http://schemas.openxmlformats.org/officeDocument/2006/relationships/hyperlink" Target="https://www.cravendc.gov.uk/media/8395/council-meeting-6-august-2019-agenda-and-report-pack.pdf" TargetMode="External"/><Relationship Id="rId454" Type="http://schemas.openxmlformats.org/officeDocument/2006/relationships/hyperlink" Target="https://www.shaftesbury-tc.gov.uk/wp-content/uploads/2019/07/2019-07-23-Full-Council-Agenda.pdf" TargetMode="External"/><Relationship Id="rId696" Type="http://schemas.openxmlformats.org/officeDocument/2006/relationships/hyperlink" Target="https://www.lindependant.fr/2019/10/02/le-conseil-municipal-declare-letat-durgence-climatique,8453834.php" TargetMode="External"/><Relationship Id="rId1045" Type="http://schemas.openxmlformats.org/officeDocument/2006/relationships/hyperlink" Target="https://www.cedamia.org/wp-content/uploads/2020/01/Oakland-County-MI.pdf" TargetMode="External"/><Relationship Id="rId211" Type="http://schemas.openxmlformats.org/officeDocument/2006/relationships/hyperlink" Target="https://edemocracy.coventry.gov.uk/ieListDocuments.aspx?CId=130&amp;MId=11931&amp;Ver=4" TargetMode="External"/><Relationship Id="rId453" Type="http://schemas.openxmlformats.org/officeDocument/2006/relationships/hyperlink" Target="http://modgov.sefton.gov.uk/moderngov/documents/g9668/Printed%20minutes%2018th-Jul-2019%2018.30%20Council.pdf?T=1" TargetMode="External"/><Relationship Id="rId695" Type="http://schemas.openxmlformats.org/officeDocument/2006/relationships/hyperlink" Target="http://www.lefigaro.fr/flash-eco/paris-se-declare-en-etat-d-urgence-climatique-1-20190709?fbclid=IwAR3CQOAaYNlTOP8Ly4VVAsWXuhpte-eW4Nh9vFx-OhS_imJQ_zFnRNLmzaY" TargetMode="External"/><Relationship Id="rId1046" Type="http://schemas.openxmlformats.org/officeDocument/2006/relationships/hyperlink" Target="https://ojai.granicus.com/MetaViewer.php?view_id=1&amp;clip_id=303&amp;meta_id=9288" TargetMode="External"/><Relationship Id="rId210" Type="http://schemas.openxmlformats.org/officeDocument/2006/relationships/hyperlink" Target="http://www.cmis.cotswold.gov.uk/CMIS5/Document.ashx?czJKcaeAi5tUFL1DTL2UE4zNRBcoShgo=EYiTFnXeSBGN3L%2bgvd33ejv1y1FVfCA4Dym9iYQIVJc8s2spw0IOSw%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452" Type="http://schemas.openxmlformats.org/officeDocument/2006/relationships/hyperlink" Target="https://www.gov.scot/publications/global-climate-emergency-scotlands-response-climate-change-secretary-roseanna-cunninghams-statement/" TargetMode="External"/><Relationship Id="rId694" Type="http://schemas.openxmlformats.org/officeDocument/2006/relationships/hyperlink" Target="https://www.nicematin.com/politique/la-metropole-nice-cote-dazur-declare-letat-durgence-climatique-414873" TargetMode="External"/><Relationship Id="rId1047" Type="http://schemas.openxmlformats.org/officeDocument/2006/relationships/hyperlink" Target="https://www.cedamia.org/global/" TargetMode="External"/><Relationship Id="rId491" Type="http://schemas.openxmlformats.org/officeDocument/2006/relationships/hyperlink" Target="https://surreycc.public-i.tv/core/portal/webcast_interactive/431569/start_time/3513000" TargetMode="External"/><Relationship Id="rId490" Type="http://schemas.openxmlformats.org/officeDocument/2006/relationships/hyperlink" Target="http://www.sunderland.gov.uk/Committees/CMIS5/Document.ashx?czJKcaeAi5tUFL1DTL2UE4zNRBcoShgo=l7I8ehA9DyO3wcREFOwUqpqwqbUpO1ZhsGfWkQfvw6hwo7njIt2BWw%3d%3d&amp;rUzwRPf%2bZ3zd4E7Ikn8Lyw%3d%3d=pwRE6AGJFLDNlh225F5QMaQWCtPHwdhUfCZ%2fLUQzgA2uL5jNRG4jdQ%3d%3d&amp;mCTIbCubSFfXsDGW9IXnlg%3d%3d=hFflUdN3100%3d&amp;kCx1AnS9%2fpWZQ40DXFvdEw%3d%3d=hFflUdN3100%3d&amp;uJovDxwdjMPoYv%2bAJvYtyA%3d%3d=ctNJFf55vVA%3d&amp;FgPlIEJYlotS%2bYGoBi5olA%3d%3d=NHdURQburHA%3d&amp;d9Qjj0ag1Pd993jsyOJqFvmyB7X0CSQK=ctNJFf55vVA%3d&amp;WGewmoAfeNR9xqBux0r1Q8Za60lavYmz=ctNJFf55vVA%3d&amp;WGewmoAfeNQ16B2MHuCpMRKZMwaG1PaO=ctNJFf55vVA%3d" TargetMode="External"/><Relationship Id="rId249" Type="http://schemas.openxmlformats.org/officeDocument/2006/relationships/hyperlink" Target="https://www.falkirk.gov.uk/coins/viewSelectedDocument.asp?c=e%97%9Db%96r%7E%8D" TargetMode="External"/><Relationship Id="rId248" Type="http://schemas.openxmlformats.org/officeDocument/2006/relationships/hyperlink" Target="http://committees.exeter.gov.uk/documents/g5801/Public%20reports%20pack%2023rd-Jul-2019%2018.00%20Council.pdf?T=10" TargetMode="External"/><Relationship Id="rId247" Type="http://schemas.openxmlformats.org/officeDocument/2006/relationships/hyperlink" Target="https://democracy.epsom-ewell.gov.uk/documents/g738/Public%20reports%20pack%2023rd-Jul-2019%2019.30%20Council.pdf?T=10" TargetMode="External"/><Relationship Id="rId489" Type="http://schemas.openxmlformats.org/officeDocument/2006/relationships/hyperlink" Target="https://www.eadt.co.uk/business/councillors-in-suffolk-vote-to-become-carbon-neutral-1-5952434" TargetMode="External"/><Relationship Id="rId1070" Type="http://schemas.openxmlformats.org/officeDocument/2006/relationships/hyperlink" Target="https://www.nbcmiami.com/news/national-international/changing-climate/town-of-surfside-declares-climate-emergency/2162065/" TargetMode="External"/><Relationship Id="rId1071" Type="http://schemas.openxmlformats.org/officeDocument/2006/relationships/hyperlink" Target="https://www.cityoftacoma.org/in_the_news/city_council_approves_climate_emergency_resolution" TargetMode="External"/><Relationship Id="rId1072" Type="http://schemas.openxmlformats.org/officeDocument/2006/relationships/hyperlink" Target="https://www.washingtonpost.com/local/md-politics/takoma-park-fossil-fuel-ban/2020/02/20/307f7c44-5341-11ea-929a-64efa7482a77_story.html" TargetMode="External"/><Relationship Id="rId242" Type="http://schemas.openxmlformats.org/officeDocument/2006/relationships/hyperlink" Target="https://democracy.eden.gov.uk/documents/s14383/MotiononNotice_11%20Jul.pdf" TargetMode="External"/><Relationship Id="rId484" Type="http://schemas.openxmlformats.org/officeDocument/2006/relationships/hyperlink" Target="http://democracy.stockport.gov.uk/documents/g25396/Printed%20minutes%2028th-Mar-2019%2018.00%20Council%20Meeting.pdf?T=1" TargetMode="External"/><Relationship Id="rId1073" Type="http://schemas.openxmlformats.org/officeDocument/2006/relationships/hyperlink" Target="https://legistarweb-production.s3.amazonaws.com/uploads/attachment/pdf/433753/Resolution_No._2019-49_A_Resolution_endorsing_the_declaration_of_a_climate_emergency....pdf" TargetMode="External"/><Relationship Id="rId241" Type="http://schemas.openxmlformats.org/officeDocument/2006/relationships/hyperlink" Target="https://www.eastleigh.gov.uk/latest-news/council-declares-climate-emergency" TargetMode="External"/><Relationship Id="rId483" Type="http://schemas.openxmlformats.org/officeDocument/2006/relationships/hyperlink" Target="https://docs.wixstatic.com/ugd/555e48_a4adc2b0ed604d61b5890fad81630808.pdf" TargetMode="External"/><Relationship Id="rId1074" Type="http://schemas.openxmlformats.org/officeDocument/2006/relationships/hyperlink" Target="https://www.cedamia.org/wp-content/uploads/2019/10/409-19.pdf" TargetMode="External"/><Relationship Id="rId240" Type="http://schemas.openxmlformats.org/officeDocument/2006/relationships/hyperlink" Target="https://democracy.lewes-eastbourne.gov.uk/documents/g2921/Printed%20minutes%2010th-Jul-2019%2018.00%20Eastbourne%20Borough%20Council%20Full%20Council.pdf?T=1" TargetMode="External"/><Relationship Id="rId482" Type="http://schemas.openxmlformats.org/officeDocument/2006/relationships/hyperlink" Target="https://brignews.com/2019/10/03/motion-for-climate-emergency-passed-by-stirling-council/" TargetMode="External"/><Relationship Id="rId1075" Type="http://schemas.openxmlformats.org/officeDocument/2006/relationships/hyperlink" Target="https://www.washtenaw.org/AgendaCenter/ViewFile/Minutes/_09182019-1141" TargetMode="External"/><Relationship Id="rId481" Type="http://schemas.openxmlformats.org/officeDocument/2006/relationships/hyperlink" Target="https://www.sticklepath.org/groups-committees/parish-council/current-years-minutes/meeting-minutes-2019-09-11/" TargetMode="External"/><Relationship Id="rId1076" Type="http://schemas.openxmlformats.org/officeDocument/2006/relationships/hyperlink" Target="https://www.cedamia.org/wp-content/uploads/2019/09/Windsor-CER-Final-.pdf" TargetMode="External"/><Relationship Id="rId246" Type="http://schemas.openxmlformats.org/officeDocument/2006/relationships/hyperlink" Target="https://www.eppingforestguardian.co.uk/news/17916391.epping-forest-district-council-declares-climate-emergency/" TargetMode="External"/><Relationship Id="rId488" Type="http://schemas.openxmlformats.org/officeDocument/2006/relationships/hyperlink" Target="https://www.stroud.gov.uk/media/970811/agenda-13-december-2018.pdf" TargetMode="External"/><Relationship Id="rId1077" Type="http://schemas.openxmlformats.org/officeDocument/2006/relationships/hyperlink" Target="http://www.worcesterma.gov/uploads/19/02/1902f312a46d07a8c2bf0a21a27abe49/climate-emergency-declaration.pdf" TargetMode="External"/><Relationship Id="rId245" Type="http://schemas.openxmlformats.org/officeDocument/2006/relationships/hyperlink" Target="https://governance.enfield.gov.uk/documents/s75994/Climate%20Change%20Emergency.pdf" TargetMode="External"/><Relationship Id="rId487" Type="http://schemas.openxmlformats.org/officeDocument/2006/relationships/hyperlink" Target="http://www.stratford-herald.com/101053-stratford-town-council-declares-climate-emergency.html" TargetMode="External"/><Relationship Id="rId1078" Type="http://schemas.openxmlformats.org/officeDocument/2006/relationships/hyperlink" Target="https://www.davisvanguard.org/2020/03/guest-commentary-yolo-county-board-unanimously-votes-to-move-forward-on-climate-emergency-resolution/" TargetMode="External"/><Relationship Id="rId244" Type="http://schemas.openxmlformats.org/officeDocument/2006/relationships/hyperlink" Target="https://www.climateemergency.uk/blog/elmbridge/" TargetMode="External"/><Relationship Id="rId486" Type="http://schemas.openxmlformats.org/officeDocument/2006/relationships/hyperlink" Target="https://democracy.stratford.gov.uk/ieListDocuments.aspx?CId=140&amp;MId=5475&amp;Ver=4" TargetMode="External"/><Relationship Id="rId1079" Type="http://schemas.openxmlformats.org/officeDocument/2006/relationships/hyperlink" Target="https://drive.google.com/file/d/1l3IBbm3wAvGwgzJGgmvWRTN3fyYNvFIj" TargetMode="External"/><Relationship Id="rId243" Type="http://schemas.openxmlformats.org/officeDocument/2006/relationships/hyperlink" Target="https://www.cedamia.org/global/" TargetMode="External"/><Relationship Id="rId485" Type="http://schemas.openxmlformats.org/officeDocument/2006/relationships/hyperlink" Target="http://www.moderngov.stoke.gov.uk/ieListDocuments.aspx?CId=110&amp;MId=8431&amp;Ver=4" TargetMode="External"/><Relationship Id="rId480" Type="http://schemas.openxmlformats.org/officeDocument/2006/relationships/hyperlink" Target="https://democracy.stevenage.gov.uk/mgAi.aspx?ID=7367" TargetMode="External"/><Relationship Id="rId239" Type="http://schemas.openxmlformats.org/officeDocument/2006/relationships/hyperlink" Target="https://www.eastbourneherald.co.uk/news/politics/county-council-declares-climate-emergency-despite-disagreement-on-carbon-neutrality-target-date-1-9112012" TargetMode="External"/><Relationship Id="rId238" Type="http://schemas.openxmlformats.org/officeDocument/2006/relationships/hyperlink" Target="https://www.climateemergency.uk/blog/east-suffolk/" TargetMode="External"/><Relationship Id="rId237" Type="http://schemas.openxmlformats.org/officeDocument/2006/relationships/hyperlink" Target="https://www.eastlothian.gov.uk/news/article/13064/climate_emergency_declared" TargetMode="External"/><Relationship Id="rId479" Type="http://schemas.openxmlformats.org/officeDocument/2006/relationships/hyperlink" Target="http://www.starcrosspc.org.uk/Starcross-PC/UserFiles/Files/July%202019%20minutes.pdf" TargetMode="External"/><Relationship Id="rId236" Type="http://schemas.openxmlformats.org/officeDocument/2006/relationships/hyperlink" Target="http://eastharptreeparish.org/Climate-Emergency-Working-Group.php" TargetMode="External"/><Relationship Id="rId478" Type="http://schemas.openxmlformats.org/officeDocument/2006/relationships/hyperlink" Target="https://www.staplefordcommunitygroup.org.uk/2019/09/07/motion-to-declare-a-climate-emergency-supported-at-stapleford-town-council-last-night/" TargetMode="External"/><Relationship Id="rId1060" Type="http://schemas.openxmlformats.org/officeDocument/2006/relationships/hyperlink" Target="https://www.cedamia.org/wp-content/uploads/2020/01/Santa-Barbara-County-Adopted-Resolution.pdf" TargetMode="External"/><Relationship Id="rId1061" Type="http://schemas.openxmlformats.org/officeDocument/2006/relationships/hyperlink" Target="http://sccgov.iqm2.com/Citizens/FileOpen.aspx?Type=14&amp;ID=10797&amp;Inline=True" TargetMode="External"/><Relationship Id="rId231" Type="http://schemas.openxmlformats.org/officeDocument/2006/relationships/hyperlink" Target="https://www.thenorthernecho.co.uk/news/17453013.durham-county-council-sets-climate-emissions-targets/" TargetMode="External"/><Relationship Id="rId473" Type="http://schemas.openxmlformats.org/officeDocument/2006/relationships/hyperlink" Target="https://democracy.southend.gov.uk/documents/g3488/Printed%20minutes%2018th-Jul-2019%2018.30%20The%20Council.pdf?T=1" TargetMode="External"/><Relationship Id="rId1062" Type="http://schemas.openxmlformats.org/officeDocument/2006/relationships/hyperlink" Target="https://www.santacruzsentinel.com/2018/11/29/city-council-resolution-targets-climate-emergency/" TargetMode="External"/><Relationship Id="rId230" Type="http://schemas.openxmlformats.org/officeDocument/2006/relationships/hyperlink" Target="https://www.cedamia.org/wp-content/uploads/2019/07/Dundee-City-Council.png" TargetMode="External"/><Relationship Id="rId472" Type="http://schemas.openxmlformats.org/officeDocument/2006/relationships/hyperlink" Target="https://www.cedamia.org/wp-content/uploads/2019/07/South-Tyneside.pdf" TargetMode="External"/><Relationship Id="rId1063" Type="http://schemas.openxmlformats.org/officeDocument/2006/relationships/hyperlink" Target="https://santacruzcountyca.iqm2.com/citizens/FileOpen.aspx?Type=1&amp;ID=1346&amp;Inline=True" TargetMode="External"/><Relationship Id="rId471" Type="http://schemas.openxmlformats.org/officeDocument/2006/relationships/hyperlink" Target="https://www.expressandstar.com/news/local-hubs/staffordshire/south-staffordshire/2019/09/12/south-staffordshire-council-declares-climate-emergency/" TargetMode="External"/><Relationship Id="rId1064" Type="http://schemas.openxmlformats.org/officeDocument/2006/relationships/hyperlink" Target="https://www.sfreporter.com/news/2019/09/13/the-art-of-climate-disruption/" TargetMode="External"/><Relationship Id="rId470" Type="http://schemas.openxmlformats.org/officeDocument/2006/relationships/hyperlink" Target="http://modgov.southsomerset.gov.uk/documents/g2498/Decisions%2021st-May-2019%2019.30%20South%20Somerset%20District%20Council.pdf?T=2" TargetMode="External"/><Relationship Id="rId1065" Type="http://schemas.openxmlformats.org/officeDocument/2006/relationships/hyperlink" Target="https://www.pressdemocrat.com/news/10587634-181/developer-bill-gallaher-sues-santa" TargetMode="External"/><Relationship Id="rId235" Type="http://schemas.openxmlformats.org/officeDocument/2006/relationships/hyperlink" Target="http://easthants.moderngov.co.uk/documents/g2469/Public%20reports%20pack%2018th-Jul-2019%2018.30%20Council.pdf?T=10" TargetMode="External"/><Relationship Id="rId477" Type="http://schemas.openxmlformats.org/officeDocument/2006/relationships/hyperlink" Target="https://www.climateemergency.uk/blog/staffordshire-moorlands/" TargetMode="External"/><Relationship Id="rId1066" Type="http://schemas.openxmlformats.org/officeDocument/2006/relationships/hyperlink" Target="https://www.cedamia.org/wp-content/uploads/2019/10/Saugerties-ClimateEmergency.docx" TargetMode="External"/><Relationship Id="rId234" Type="http://schemas.openxmlformats.org/officeDocument/2006/relationships/hyperlink" Target="https://democracy.eastdevon.gov.uk/documents/g237/Public%20reports%20pack%2024th-Jul-2019%2018.00%20Council.pdf?T=10" TargetMode="External"/><Relationship Id="rId476" Type="http://schemas.openxmlformats.org/officeDocument/2006/relationships/hyperlink" Target="http://moderngov.staffordshire.gov.uk/documents/g10643/Public%20reports%20pack%2025th-Jul-2019%2010.00%20County%20Council.pdf?T=10" TargetMode="External"/><Relationship Id="rId1067" Type="http://schemas.openxmlformats.org/officeDocument/2006/relationships/hyperlink" Target="https://www.cedamia.org/wp-content/uploads/2019/12/Sebastopol-Resolution-Number-6274-Declaring-Climate-Emergency.pdf" TargetMode="External"/><Relationship Id="rId233" Type="http://schemas.openxmlformats.org/officeDocument/2006/relationships/hyperlink" Target="https://www.spottedinely.com/ecdc-declares-a-climate-emergency/" TargetMode="External"/><Relationship Id="rId475" Type="http://schemas.openxmlformats.org/officeDocument/2006/relationships/hyperlink" Target="https://www.staffordbc.gov.uk/sites/default/files/cme/DocMan1/Committee%20Minutes%2019-20/Council/MCouncil%20-%2023%20July%202019.pdf" TargetMode="External"/><Relationship Id="rId1068" Type="http://schemas.openxmlformats.org/officeDocument/2006/relationships/hyperlink" Target="https://www.cedamia.org/wp-content/uploads/2019/09/Sonoma-County-CER-v1.0.pdf" TargetMode="External"/><Relationship Id="rId232" Type="http://schemas.openxmlformats.org/officeDocument/2006/relationships/hyperlink" Target="https://www.cedamia.org/global/" TargetMode="External"/><Relationship Id="rId474" Type="http://schemas.openxmlformats.org/officeDocument/2006/relationships/hyperlink" Target="https://www.southwarknews.co.uk/news/southwark-council-declares-climate-emergency-and-commits-to-go-carbon-neutral-by-2030/" TargetMode="External"/><Relationship Id="rId1069" Type="http://schemas.openxmlformats.org/officeDocument/2006/relationships/hyperlink" Target="https://go.boarddocs.com/me/sport/Board.nsf/files/BGRTK677B1B6/$file/Youth%20Amendments%20to%20Staff%20Reccomended%20Resolution%20(in%20red).pdf" TargetMode="External"/><Relationship Id="rId1015" Type="http://schemas.openxmlformats.org/officeDocument/2006/relationships/hyperlink" Target="http://cotaticityca.iqm2.com/Citizens/FileOpen.aspx?Type=1&amp;ID=1725" TargetMode="External"/><Relationship Id="rId1016" Type="http://schemas.openxmlformats.org/officeDocument/2006/relationships/hyperlink" Target="https://www.cedamia.org/wp-content/uploads/2019/04/Crystal-Bay-Township-Resolution.docx" TargetMode="External"/><Relationship Id="rId1017" Type="http://schemas.openxmlformats.org/officeDocument/2006/relationships/hyperlink" Target="http://www.el-cerrito.org/ArchiveCenter/ViewFile/Item/4943" TargetMode="External"/><Relationship Id="rId1018" Type="http://schemas.openxmlformats.org/officeDocument/2006/relationships/hyperlink" Target="https://www.everettwa.gov/AgendaCenter/ViewFile/Item/10354?fileID=65081" TargetMode="External"/><Relationship Id="rId1019" Type="http://schemas.openxmlformats.org/officeDocument/2006/relationships/hyperlink" Target="http://www.jackcentral.org/news/city-council-unanimously-passes-climate-emergency-resolution/article_e52b5837-4a12-50d7-9e24-f0200fb3b5ba.html" TargetMode="External"/><Relationship Id="rId426" Type="http://schemas.openxmlformats.org/officeDocument/2006/relationships/hyperlink" Target="http://www.ratteryvillage.co.uk/Pages/Rattery%20Climate%20Emergency.html" TargetMode="External"/><Relationship Id="rId668" Type="http://schemas.openxmlformats.org/officeDocument/2006/relationships/hyperlink" Target="https://www.whiterockcity.ca/AgendaCenter/ViewFile/Agenda/_01132020-839" TargetMode="External"/><Relationship Id="rId425" Type="http://schemas.openxmlformats.org/officeDocument/2006/relationships/hyperlink" Target="http://www.mnrjournal.co.uk/article.cfm?id=118541&amp;headline=Strong%20show%20of%20support%20as%20Radstock%20Town%20Council%20declares%20a%20Climate%20Emergency&amp;sectionIs=news&amp;searchyear=2020" TargetMode="External"/><Relationship Id="rId667" Type="http://schemas.openxmlformats.org/officeDocument/2006/relationships/hyperlink" Target="https://whitby.civicweb.net/document/127603?printPdf=true" TargetMode="External"/><Relationship Id="rId424" Type="http://schemas.openxmlformats.org/officeDocument/2006/relationships/hyperlink" Target="http://preston.moderngov.co.uk/documents/s43996/FINAL%20NoM%20fr%20Cllr%20henshaw%20-%20climate%20change.pdf" TargetMode="External"/><Relationship Id="rId666" Type="http://schemas.openxmlformats.org/officeDocument/2006/relationships/hyperlink" Target="https://westvancouver.ca/sites/default/files/dwv/council-agendas/2019/jul/08/19jul08-Agenda2.pdf" TargetMode="External"/><Relationship Id="rId423" Type="http://schemas.openxmlformats.org/officeDocument/2006/relationships/hyperlink" Target="https://democracy.portsmouth.gov.uk/ieListDocuments.aspx?CId=146&amp;MId=3739&amp;Ver=4" TargetMode="External"/><Relationship Id="rId665" Type="http://schemas.openxmlformats.org/officeDocument/2006/relationships/hyperlink" Target="http://www.westnipissing.ca/images/docs/MayorsCouncilandCommittees/councilmeetings/2019/Apr-23-2019%20MEDIA%20-%20Agenda%20%20Supporting%20Documentation%20compressed.pdf" TargetMode="External"/><Relationship Id="rId429" Type="http://schemas.openxmlformats.org/officeDocument/2006/relationships/hyperlink" Target="https://climateemergency.uk/blog/redcar-cleveland/" TargetMode="External"/><Relationship Id="rId428" Type="http://schemas.openxmlformats.org/officeDocument/2006/relationships/hyperlink" Target="http://moderngov.redbridge.gov.uk/documents/g7838/Agenda%20frontsheet%2020th-Jun-2019%2019.15%20Council.pdf?T=0" TargetMode="External"/><Relationship Id="rId427" Type="http://schemas.openxmlformats.org/officeDocument/2006/relationships/hyperlink" Target="https://climateemergency.uk/blog/reading/" TargetMode="External"/><Relationship Id="rId669" Type="http://schemas.openxmlformats.org/officeDocument/2006/relationships/hyperlink" Target="https://www.whitehorsestar.com/News/council-formally-declares-a-climate-emergency" TargetMode="External"/><Relationship Id="rId660" Type="http://schemas.openxmlformats.org/officeDocument/2006/relationships/hyperlink" Target="https://pub-victoria.escribemeetings.com/FileStream.ashx?DocumentId=35679" TargetMode="External"/><Relationship Id="rId1010" Type="http://schemas.openxmlformats.org/officeDocument/2006/relationships/hyperlink" Target="https://vtdigger.org/2019/09/24/burlington-city-council-declares-climate-emergency/" TargetMode="External"/><Relationship Id="rId422" Type="http://schemas.openxmlformats.org/officeDocument/2006/relationships/hyperlink" Target="https://climateemergency.uk/blog/plymouth/" TargetMode="External"/><Relationship Id="rId664" Type="http://schemas.openxmlformats.org/officeDocument/2006/relationships/hyperlink" Target="https://observerxtra.com/2019/10/10/wellesley-council-declares-a-climate-emergency/" TargetMode="External"/><Relationship Id="rId1011" Type="http://schemas.openxmlformats.org/officeDocument/2006/relationships/hyperlink" Target="https://news.wttw.com/2020/02/19/it-s-official-chicago-has-declared-climate-emergency-now-what" TargetMode="External"/><Relationship Id="rId421" Type="http://schemas.openxmlformats.org/officeDocument/2006/relationships/hyperlink" Target="https://democracy.peterborough.gov.uk/documents/s39690/190724%20Additional%20Information.pdf" TargetMode="External"/><Relationship Id="rId663" Type="http://schemas.openxmlformats.org/officeDocument/2006/relationships/hyperlink" Target="https://www.kitchenertoday.com/local-news/regional-council-declares-climate-emergency-1741509" TargetMode="External"/><Relationship Id="rId1012" Type="http://schemas.openxmlformats.org/officeDocument/2006/relationships/hyperlink" Target="http://www.cloverdale.net/AgendaCenter/ViewFile/Agenda/_09112019-847" TargetMode="External"/><Relationship Id="rId420" Type="http://schemas.openxmlformats.org/officeDocument/2006/relationships/hyperlink" Target="https://www.perranzabuloe-pc.gov.uk/wp-content/uploads/2020/01/12-Full-Council-minutes-Dec.pdf" TargetMode="External"/><Relationship Id="rId662" Type="http://schemas.openxmlformats.org/officeDocument/2006/relationships/hyperlink" Target="https://www.cbc.ca/news/canada/north/old-crow-climate-change-emergency-1.5144010" TargetMode="External"/><Relationship Id="rId1013" Type="http://schemas.openxmlformats.org/officeDocument/2006/relationships/hyperlink" Target="http://www.chestertontribune.com/Town%20of%20Chesterton/chesterton_town_council_passes_s.htm" TargetMode="External"/><Relationship Id="rId661" Type="http://schemas.openxmlformats.org/officeDocument/2006/relationships/hyperlink" Target="https://viewroyalbc.civicweb.net/filepro/documents/?preview=27216" TargetMode="External"/><Relationship Id="rId1014" Type="http://schemas.openxmlformats.org/officeDocument/2006/relationships/hyperlink" Target="http://sfmn.fiu.edu/coral-gables-declares-climate-emergency/" TargetMode="External"/><Relationship Id="rId1004" Type="http://schemas.openxmlformats.org/officeDocument/2006/relationships/hyperlink" Target="https://austintexas.gov/council_meetings/action_notes.cfm?mid=679" TargetMode="External"/><Relationship Id="rId1005" Type="http://schemas.openxmlformats.org/officeDocument/2006/relationships/hyperlink" Target="https://www.wabi.tv/content/news/Students-urge-local-town-council-to-declare-climate-emergency-565198792.html" TargetMode="External"/><Relationship Id="rId1006" Type="http://schemas.openxmlformats.org/officeDocument/2006/relationships/hyperlink" Target="https://www.aspendailynews.com/news/basalt-sounds-the-alarm-on-climate-change/article_f23c1114-ca05-11e9-8880-ff38723cfd0e.html" TargetMode="External"/><Relationship Id="rId1007" Type="http://schemas.openxmlformats.org/officeDocument/2006/relationships/hyperlink" Target="https://www.theclimatemobilization.org/blog/2018/6/13/berkeley-unanimously-declares-climate-emergency" TargetMode="External"/><Relationship Id="rId1008" Type="http://schemas.openxmlformats.org/officeDocument/2006/relationships/hyperlink" Target="http://meetingrecords.cityofboston.gov/sirepub/cache/2/hfospoviqyr5bdcuvnke0v4c/29805301172020100352487.PDF" TargetMode="External"/><Relationship Id="rId1009" Type="http://schemas.openxmlformats.org/officeDocument/2006/relationships/hyperlink" Target="https://bowdoinorient.com/2019/12/06/town-council-declares-climate-emergency-ahead-of-climate-rally/" TargetMode="External"/><Relationship Id="rId415" Type="http://schemas.openxmlformats.org/officeDocument/2006/relationships/hyperlink" Target="https://climateemergency.uk/blog/oxfordshire/" TargetMode="External"/><Relationship Id="rId657" Type="http://schemas.openxmlformats.org/officeDocument/2006/relationships/hyperlink" Target="http://app.toronto.ca/tmmis/viewAgendaItemHistory.do?item=2019.MM10.3" TargetMode="External"/><Relationship Id="rId899" Type="http://schemas.openxmlformats.org/officeDocument/2006/relationships/hyperlink" Target="https://www.city.rikuzentakata.iwate.jp/shisei/kakuka-oshirase/seisaku-suisin/sdgs-miraitosi/touhoku-sdgs/touhoku-sdgs.html" TargetMode="External"/><Relationship Id="rId414" Type="http://schemas.openxmlformats.org/officeDocument/2006/relationships/hyperlink" Target="https://www.oxfordtimes.co.uk/news/17393068.climate-emergency-in-oxford-as-council-rejects-expressway-plans/" TargetMode="External"/><Relationship Id="rId656" Type="http://schemas.openxmlformats.org/officeDocument/2006/relationships/hyperlink" Target="http://gct3.ca/grand-council-treaty-3-leaders-declare-state-of-climate-emergency/" TargetMode="External"/><Relationship Id="rId898" Type="http://schemas.openxmlformats.org/officeDocument/2006/relationships/hyperlink" Target="http://www.e-hokuei.net/item/10262.htm" TargetMode="External"/><Relationship Id="rId413" Type="http://schemas.openxmlformats.org/officeDocument/2006/relationships/hyperlink" Target="http://www.otterystmary-tc.gov.uk/Ottery-St-Mary-Town-Council/UserFiles/Files/Minutes%20Full%20Council/MINUTES%20%203rd%20%20JUNE%202019.pdf" TargetMode="External"/><Relationship Id="rId655" Type="http://schemas.openxmlformats.org/officeDocument/2006/relationships/hyperlink" Target="http://www.tracadie-sheila.ca/images/ORDINAIRE-2019-05-27.pdf" TargetMode="External"/><Relationship Id="rId897" Type="http://schemas.openxmlformats.org/officeDocument/2006/relationships/hyperlink" Target="https://www.city.rikuzentakata.iwate.jp/shisei/kakuka-oshirase/seisaku-suisin/sdgs-miraitosi/touhoku-sdgs/touhoku-sdgs.html" TargetMode="External"/><Relationship Id="rId412" Type="http://schemas.openxmlformats.org/officeDocument/2006/relationships/hyperlink" Target="https://www.yorkshireeveningpost.co.uk/news/otley-is-one-of-first-towns-in-uk-to-declare-a-climate-emergency-1-9695039" TargetMode="External"/><Relationship Id="rId654" Type="http://schemas.openxmlformats.org/officeDocument/2006/relationships/hyperlink" Target="https://www.tbnewswatch.com/local-news/thunder-bay-declares-climate-emergency-2019052" TargetMode="External"/><Relationship Id="rId896" Type="http://schemas.openxmlformats.org/officeDocument/2006/relationships/hyperlink" Target="https://www.vill.hakuba.lg.jp/material/files/group/2/hakuba_climate_emergency_declaration.pdf" TargetMode="External"/><Relationship Id="rId419" Type="http://schemas.openxmlformats.org/officeDocument/2006/relationships/hyperlink" Target="https://www.penzancetowncouncil.co.uk/userfiles/MINUTES_TOWN_COUNCIL_8.04.19.pdf" TargetMode="External"/><Relationship Id="rId418" Type="http://schemas.openxmlformats.org/officeDocument/2006/relationships/hyperlink" Target="https://www.pennardcc.org.uk/pcc-news-events/pennard-community-council-declares-climate-emergency" TargetMode="External"/><Relationship Id="rId417" Type="http://schemas.openxmlformats.org/officeDocument/2006/relationships/hyperlink" Target="https://www.climateemergency.uk/blog/pendle/" TargetMode="External"/><Relationship Id="rId659" Type="http://schemas.openxmlformats.org/officeDocument/2006/relationships/hyperlink" Target="https://www.vaughan.ca/council/minutes_agendas/Communications/0604-19%20CW%20Communications.pdf" TargetMode="External"/><Relationship Id="rId416" Type="http://schemas.openxmlformats.org/officeDocument/2006/relationships/hyperlink" Target="http://mgenglish.pembrokeshire.gov.uk/ieListDocuments.aspx?CId=285&amp;MId=4343&amp;Ver=4&amp;LLL=0" TargetMode="External"/><Relationship Id="rId658" Type="http://schemas.openxmlformats.org/officeDocument/2006/relationships/hyperlink" Target="https://council.vancouver.ca/20190116/documents/cfsc3.pdf" TargetMode="External"/><Relationship Id="rId891" Type="http://schemas.openxmlformats.org/officeDocument/2006/relationships/hyperlink" Target="https://drive.google.com/drive/folders/1NnjpqX6wDirnPaFqR11OLCtl7JuSB96m" TargetMode="External"/><Relationship Id="rId890" Type="http://schemas.openxmlformats.org/officeDocument/2006/relationships/hyperlink" Target="https://www.cedamia.org/wp-content/uploads/2019/08/Varese.pdf" TargetMode="External"/><Relationship Id="rId411" Type="http://schemas.openxmlformats.org/officeDocument/2006/relationships/hyperlink" Target="https://www.bordercountiesadvertizer.co.uk/news/17304105.oswestry-town-council-looks-at-ways-town-can-help-tackle-the-climate-change-crisis/" TargetMode="External"/><Relationship Id="rId653" Type="http://schemas.openxmlformats.org/officeDocument/2006/relationships/hyperlink" Target="https://blackburnnews.com/windsor/windsor-news/2019/12/12/tecumseh-latest-declare-climate-emergency/" TargetMode="External"/><Relationship Id="rId895" Type="http://schemas.openxmlformats.org/officeDocument/2006/relationships/hyperlink" Target="https://www.city.chikuma.lg.jp/docs/2020020500029/" TargetMode="External"/><Relationship Id="rId1000" Type="http://schemas.openxmlformats.org/officeDocument/2006/relationships/hyperlink" Target="https://www.mlive.com/news/ann-arbor/2019/11/ann-arbor-declares-climate-emergency-sets-2030-carbon-neutral-goal.html" TargetMode="External"/><Relationship Id="rId410" Type="http://schemas.openxmlformats.org/officeDocument/2006/relationships/hyperlink" Target="http://www.orkney.gov.uk/OIC-News/Council-declares-climate-emergency.htm" TargetMode="External"/><Relationship Id="rId652" Type="http://schemas.openxmlformats.org/officeDocument/2006/relationships/hyperlink" Target="https://www.surrey.ca/bylawsandcouncillibrary/MIN_RCPH_2019-11-04.pdf" TargetMode="External"/><Relationship Id="rId894" Type="http://schemas.openxmlformats.org/officeDocument/2006/relationships/hyperlink" Target="https://www.city.akashi.lg.jp/kankyou/kankyou_soumu_ka/documents/hijyoujitaisenngenn_eibunn.pdf" TargetMode="External"/><Relationship Id="rId1001" Type="http://schemas.openxmlformats.org/officeDocument/2006/relationships/hyperlink" Target="https://kymkemp.com/2019/09/25/arcata-endorses-declaration-of-climate-emergency/" TargetMode="External"/><Relationship Id="rId651" Type="http://schemas.openxmlformats.org/officeDocument/2006/relationships/hyperlink" Target="https://www.stratfordbeaconherald.com/news/local-news/stratford-council-declares-climate-emergency" TargetMode="External"/><Relationship Id="rId893" Type="http://schemas.openxmlformats.org/officeDocument/2006/relationships/hyperlink" Target="https://www.cedamia.org/wp-content/uploads/2019/08/Vinovo-TO.pdf" TargetMode="External"/><Relationship Id="rId1002" Type="http://schemas.openxmlformats.org/officeDocument/2006/relationships/hyperlink" Target="https://drive.google.com/file/d/10JT4UqQJQUJv_VbJuJT2IXZZ842dyVCg/view" TargetMode="External"/><Relationship Id="rId650" Type="http://schemas.openxmlformats.org/officeDocument/2006/relationships/hyperlink" Target="https://www.edmontonexaminer.com/news/local-news/st-thomas-councillors-declare-climate-emergency/wcm/45b23cc7-af5a-4c05-9715-d91f82da8c0d" TargetMode="External"/><Relationship Id="rId892" Type="http://schemas.openxmlformats.org/officeDocument/2006/relationships/hyperlink" Target="https://www.cedamia.org/wp-content/uploads/2019/09/Vicchio-FI.pdf" TargetMode="External"/><Relationship Id="rId1003" Type="http://schemas.openxmlformats.org/officeDocument/2006/relationships/hyperlink" Target="https://www.thepostathens.com/article/2020/02/athens-city-council-climate-emergency" TargetMode="External"/><Relationship Id="rId1037" Type="http://schemas.openxmlformats.org/officeDocument/2006/relationships/hyperlink" Target="https://www.opb.org/news/article/milwaukie-oregon-to-declare-a-climate-emergency/" TargetMode="External"/><Relationship Id="rId1038" Type="http://schemas.openxmlformats.org/officeDocument/2006/relationships/hyperlink" Target="http://www.startribune.com/minneapolis-declares-climate-emergency-announces-sustainable-housing-policy/565709652/?refresh=true" TargetMode="External"/><Relationship Id="rId1039" Type="http://schemas.openxmlformats.org/officeDocument/2006/relationships/hyperlink" Target="https://www.theclimatemobilization.org/blog/2018/4/17/a-county-of-one-million-declares-first-in-nation-climate-emergency" TargetMode="External"/><Relationship Id="rId206" Type="http://schemas.openxmlformats.org/officeDocument/2006/relationships/hyperlink" Target="https://www.congleton-tc.gov.uk/wp-content/uploads/2019/10/Final-Council-Minutes-19.09.19.pdf" TargetMode="External"/><Relationship Id="rId448" Type="http://schemas.openxmlformats.org/officeDocument/2006/relationships/hyperlink" Target="http://st-ive-parishcouncil.gov.uk/2019/climate-emergency/" TargetMode="External"/><Relationship Id="rId205" Type="http://schemas.openxmlformats.org/officeDocument/2006/relationships/hyperlink" Target="https://colchester.cmis.uk.com/colchester/MeetingCalendar/tabid/70/ctl/ViewMeetingPublic/mid/397/Meeting/696/Committee/30/SelectedTab/Documents/Default.aspx" TargetMode="External"/><Relationship Id="rId447" Type="http://schemas.openxmlformats.org/officeDocument/2006/relationships/hyperlink" Target="https://www.sthelensstar.co.uk/news/17764926.st-helens-council-declares-climate-emergency---greens-say-isnt-enough/" TargetMode="External"/><Relationship Id="rId689" Type="http://schemas.openxmlformats.org/officeDocument/2006/relationships/hyperlink" Target="https://www.cedamia.org/ced-regions-in-france/" TargetMode="External"/><Relationship Id="rId204" Type="http://schemas.openxmlformats.org/officeDocument/2006/relationships/hyperlink" Target="https://www.timesandstar.co.uk/news/17719656.town-council-declares-climate-emergency/" TargetMode="External"/><Relationship Id="rId446" Type="http://schemas.openxmlformats.org/officeDocument/2006/relationships/hyperlink" Target="https://17c7af68-78de-455c-b811-7af74d6606c6.filesusr.com/ugd/8c7d56_71b5b4b9f4f24011b0947389a496e3d2.pdf" TargetMode="External"/><Relationship Id="rId688" Type="http://schemas.openxmlformats.org/officeDocument/2006/relationships/hyperlink" Target="https://www.montpellier.fr/evenement/24062/3624-philippe-saurel-fait-adopter-un-voeu-au-conseil-municipal-visant-a-declarer-l-urgence-climatique.htm" TargetMode="External"/><Relationship Id="rId203" Type="http://schemas.openxmlformats.org/officeDocument/2006/relationships/hyperlink" Target="https://www.northsomersettimes.co.uk/news/clevedon-town-council-environment-plans-1-6220420" TargetMode="External"/><Relationship Id="rId445" Type="http://schemas.openxmlformats.org/officeDocument/2006/relationships/hyperlink" Target="http://stalbans.moderngov.co.uk/documents/b50012760/ORDER%20OF%20BUSINESS%2010th-Jul-2019%2019.00%20Council.pdf?T=9" TargetMode="External"/><Relationship Id="rId687" Type="http://schemas.openxmlformats.org/officeDocument/2006/relationships/hyperlink" Target="https://mairie1.lyon.fr/sites/mairie1/files/content/2019-06/d%C3%A9claration%20d%27urgence%20climatique.pdf" TargetMode="External"/><Relationship Id="rId209" Type="http://schemas.openxmlformats.org/officeDocument/2006/relationships/hyperlink" Target="https://www.cornwalllive.com/news/cornwall-news/cornwall-council-declares-climate-emergency-2458146" TargetMode="External"/><Relationship Id="rId208" Type="http://schemas.openxmlformats.org/officeDocument/2006/relationships/hyperlink" Target="https://www.northantstelegraph.co.uk/news/corby-council-declares-a-climate-emergency-1-9053987" TargetMode="External"/><Relationship Id="rId207" Type="http://schemas.openxmlformats.org/officeDocument/2006/relationships/hyperlink" Target="https://modgoveng.conwy.gov.uk/documents/s124901/Minutes.pdf" TargetMode="External"/><Relationship Id="rId449" Type="http://schemas.openxmlformats.org/officeDocument/2006/relationships/hyperlink" Target="https://sccdemocracy.salford.gov.uk/documents/g2217/Public%20reports%20pack%20Wednesday%2017-Jul-2019%2009.30%20Council.pdf?T=10" TargetMode="External"/><Relationship Id="rId440" Type="http://schemas.openxmlformats.org/officeDocument/2006/relationships/hyperlink" Target="https://democracy.rushcliffe.gov.uk/ieListDocuments.aspx?CId=145&amp;MId=186&amp;Ver=4" TargetMode="External"/><Relationship Id="rId682" Type="http://schemas.openxmlformats.org/officeDocument/2006/relationships/hyperlink" Target="https://www.ville-clapiers.fr/download/Conseil_municipal/Conseils_2019/cm031019.pdf" TargetMode="External"/><Relationship Id="rId681" Type="http://schemas.openxmlformats.org/officeDocument/2006/relationships/hyperlink" Target="https://www.urgenceclimatique.fr/wp-content/uploads/2019/07/Balma_CM20190704_Voeu_urgence_climat.pdf" TargetMode="External"/><Relationship Id="rId1030" Type="http://schemas.openxmlformats.org/officeDocument/2006/relationships/hyperlink" Target="https://www.timescall.com/2019/10/08/longmont-city-council-declares-climate-emergency/" TargetMode="External"/><Relationship Id="rId680" Type="http://schemas.openxmlformats.org/officeDocument/2006/relationships/hyperlink" Target="https://www.lessorsavoyard.fr/1351/article/2019-11-06/annecy-la-lutte-contre-le-changement-climatique-pimente-les-debats-au-conseil" TargetMode="External"/><Relationship Id="rId1031" Type="http://schemas.openxmlformats.org/officeDocument/2006/relationships/hyperlink" Target="https://www.theclimatemobilization.org/blog/la-votes-to-explore-climate-emergency-mobilization-department" TargetMode="External"/><Relationship Id="rId1032" Type="http://schemas.openxmlformats.org/officeDocument/2006/relationships/hyperlink" Target="http://www.malibutimes.com/news/article_d5a11614-d4b7-11e9-8b9a-17aaa563b2ed.html" TargetMode="External"/><Relationship Id="rId202" Type="http://schemas.openxmlformats.org/officeDocument/2006/relationships/hyperlink" Target="https://www.lancs.live/news/lancashire-news/lancashire-councils-declared-climate-emergency-17602501" TargetMode="External"/><Relationship Id="rId444" Type="http://schemas.openxmlformats.org/officeDocument/2006/relationships/hyperlink" Target="http://www.stjust.org/stjusttc/wp-content/uploads/2018/04/m.250219.pdf" TargetMode="External"/><Relationship Id="rId686" Type="http://schemas.openxmlformats.org/officeDocument/2006/relationships/hyperlink" Target="https://www.lille.fr/Actualites/Le-Conseil-municipal-a-delibere" TargetMode="External"/><Relationship Id="rId1033" Type="http://schemas.openxmlformats.org/officeDocument/2006/relationships/hyperlink" Target="https://www.mauinews.com/news/local-news/2019/12/king-to-step-down-as-chairwoman/" TargetMode="External"/><Relationship Id="rId201" Type="http://schemas.openxmlformats.org/officeDocument/2006/relationships/hyperlink" Target="http://www.chippenham.gov.uk/wp-content/uploads/2019/04/Draft-Full-Council-Minutes-270319.pdf" TargetMode="External"/><Relationship Id="rId443" Type="http://schemas.openxmlformats.org/officeDocument/2006/relationships/hyperlink" Target="https://jerseyeveningpost.com/news/2019/04/02/all-parishes-to-aim-to-become-carbon-neutral/" TargetMode="External"/><Relationship Id="rId685" Type="http://schemas.openxmlformats.org/officeDocument/2006/relationships/hyperlink" Target="https://www.cedamia.org/wp-content/uploads/2019/10/urgence-climatique-Chamb" TargetMode="External"/><Relationship Id="rId1034" Type="http://schemas.openxmlformats.org/officeDocument/2006/relationships/hyperlink" Target="https://www.menlopark.org/DocumentCenter/View/23617/F2-20191210-CC-Climate-emergency-resolution" TargetMode="External"/><Relationship Id="rId200" Type="http://schemas.openxmlformats.org/officeDocument/2006/relationships/hyperlink" Target="https://www.climateemergency.uk/blog/chiltern/" TargetMode="External"/><Relationship Id="rId442" Type="http://schemas.openxmlformats.org/officeDocument/2006/relationships/hyperlink" Target="https://www.climateemergency.uk/blog/ryedale/" TargetMode="External"/><Relationship Id="rId684" Type="http://schemas.openxmlformats.org/officeDocument/2006/relationships/hyperlink" Target="https://www.ledauphine.com/edition-vaucluse/2020/02/03/l-agglo-vote-la-declaration-d-urgence-climatique" TargetMode="External"/><Relationship Id="rId1035" Type="http://schemas.openxmlformats.org/officeDocument/2006/relationships/hyperlink" Target="https://www.miamiherald.com/news/local/environment/article237617209.html" TargetMode="External"/><Relationship Id="rId441" Type="http://schemas.openxmlformats.org/officeDocument/2006/relationships/hyperlink" Target="https://www.climateemergency.uk/blog/rushmore/" TargetMode="External"/><Relationship Id="rId683" Type="http://schemas.openxmlformats.org/officeDocument/2006/relationships/hyperlink" Target="https://www.francebleu.fr/infos/politique/clermont-ferrand-le-conseil-municipal-declare-l-urgence-climatique-1569610390" TargetMode="External"/><Relationship Id="rId1036" Type="http://schemas.openxmlformats.org/officeDocument/2006/relationships/hyperlink" Target="https://www.miamiherald.com/news/local/environment/article236373883.html" TargetMode="External"/><Relationship Id="rId1026" Type="http://schemas.openxmlformats.org/officeDocument/2006/relationships/hyperlink" Target="https://www.theclimatemobilization.org/blog/2018/4/25/hoboken-resolves-to-mobilize" TargetMode="External"/><Relationship Id="rId1027" Type="http://schemas.openxmlformats.org/officeDocument/2006/relationships/hyperlink" Target="https://www.mlive.com/news/kalamazoo/2019/10/city-of-kalamazoo-declares-climate-emergency.html" TargetMode="External"/><Relationship Id="rId1028" Type="http://schemas.openxmlformats.org/officeDocument/2006/relationships/hyperlink" Target="https://wkzo.com/news/articles/2019/dec/04/kalamazoo-county-issues-resolution-declaring-climate-emergency/963311/" TargetMode="External"/><Relationship Id="rId1029" Type="http://schemas.openxmlformats.org/officeDocument/2006/relationships/hyperlink" Target="https://www.hudsonvalley360.com/artsandlife/localannouncements/village-of-kinderhook-declares-state-of-climate-emergency/article_0d0990af-9648-5081-b976-92b468ef78f9.html" TargetMode="External"/><Relationship Id="rId437" Type="http://schemas.openxmlformats.org/officeDocument/2006/relationships/hyperlink" Target="https://www.bexhillobserver.net/news/rother-councillors-declare-climate-emergency-1-9077766" TargetMode="External"/><Relationship Id="rId679" Type="http://schemas.openxmlformats.org/officeDocument/2006/relationships/hyperlink" Target="https://www.ledauphine.com/savoie/2019/09/24/environnement-politique-la-ville-d-aix-les-bains-vote-a-l-unanimite-l-etat-d-urgence-climatique-possee-par-les-associations-ecologiques" TargetMode="External"/><Relationship Id="rId436" Type="http://schemas.openxmlformats.org/officeDocument/2006/relationships/hyperlink" Target="http://www.rosstc-herefordshire.gov.uk/archives/full/agenda.pdf" TargetMode="External"/><Relationship Id="rId678" Type="http://schemas.openxmlformats.org/officeDocument/2006/relationships/hyperlink" Target="https://www.cedamia.org/wp-content/uploads/2019/11/EU-CED-TA-9-2019-0078_EN-1.docx" TargetMode="External"/><Relationship Id="rId435" Type="http://schemas.openxmlformats.org/officeDocument/2006/relationships/hyperlink" Target="https://www.lancashiretelegraph.co.uk/news/17936708.climate-emergency-declared-bosses-warn-urgent-action-needed-protect-planet/" TargetMode="External"/><Relationship Id="rId677" Type="http://schemas.openxmlformats.org/officeDocument/2006/relationships/hyperlink" Target="https://refresher.cz/65814-Praha-7-vyhlasila-stav-klimaticke-nouze" TargetMode="External"/><Relationship Id="rId434" Type="http://schemas.openxmlformats.org/officeDocument/2006/relationships/hyperlink" Target="http://democracy.rochdale.gov.uk/ieListDocuments.aspx?CId=156&amp;MId=5076&amp;Ver=4" TargetMode="External"/><Relationship Id="rId676" Type="http://schemas.openxmlformats.org/officeDocument/2006/relationships/hyperlink" Target="https://ekolist.cz/cz/zpravodajstvi/zpravy/radnice-prahy-6-vyhlasila-stav-klimatickeho-ohrozeni" TargetMode="External"/><Relationship Id="rId439" Type="http://schemas.openxmlformats.org/officeDocument/2006/relationships/hyperlink" Target="https://www.rugby.gov.uk/news/article/1511/council_declares_climate_emergency" TargetMode="External"/><Relationship Id="rId438" Type="http://schemas.openxmlformats.org/officeDocument/2006/relationships/hyperlink" Target="https://www.rothwelltowncouncil.gov.uk/news/2019/08/international-and-national-climate-emergency" TargetMode="External"/><Relationship Id="rId671" Type="http://schemas.openxmlformats.org/officeDocument/2006/relationships/hyperlink" Target="https://www.cbc.ca/news/canada/windsor/windsor-council-unanimously-declares-climate-emergency-1.5364312" TargetMode="External"/><Relationship Id="rId670" Type="http://schemas.openxmlformats.org/officeDocument/2006/relationships/hyperlink" Target="https://www.therecord.com/news-story/9615960-wilmot-township-declares-climate-emergency/" TargetMode="External"/><Relationship Id="rId1020" Type="http://schemas.openxmlformats.org/officeDocument/2006/relationships/hyperlink" Target="https://collegian.com/2019/08/category-news-fort-collins-city-council-declares-climate-emergency/" TargetMode="External"/><Relationship Id="rId1021" Type="http://schemas.openxmlformats.org/officeDocument/2006/relationships/hyperlink" Target="https://cityoffrederick.granicus.com/MediaPlayer.php?view_id=12&amp;clip_id=4214" TargetMode="External"/><Relationship Id="rId433" Type="http://schemas.openxmlformats.org/officeDocument/2006/relationships/hyperlink" Target="https://www.thenorthernecho.co.uk/news/local/northyorkshire/17793711.applause-richmondshire-council-agrees-increase-environmental-efforts/" TargetMode="External"/><Relationship Id="rId675" Type="http://schemas.openxmlformats.org/officeDocument/2006/relationships/hyperlink" Target="http://www.hualpenciudad.cl/declaran-estado-de-emergencia-climatica-y-ecologica-en-hualpen/" TargetMode="External"/><Relationship Id="rId1022" Type="http://schemas.openxmlformats.org/officeDocument/2006/relationships/hyperlink" Target="https://www.wuft.org/news/2019/11/22/gainesville-declares-state-of-emergency-with-climate-proclamation/" TargetMode="External"/><Relationship Id="rId432" Type="http://schemas.openxmlformats.org/officeDocument/2006/relationships/hyperlink" Target="https://www.richmond.gov.uk/climate-emergency-declared" TargetMode="External"/><Relationship Id="rId674" Type="http://schemas.openxmlformats.org/officeDocument/2006/relationships/hyperlink" Target="https://yukonassembly.ca/sites/default/files/blues/34-3-005-blues.pdf" TargetMode="External"/><Relationship Id="rId1023" Type="http://schemas.openxmlformats.org/officeDocument/2006/relationships/hyperlink" Target="https://www.hartford-vt.org/AgendaCenter/ViewFile/Minutes/_12172019-1459" TargetMode="External"/><Relationship Id="rId431" Type="http://schemas.openxmlformats.org/officeDocument/2006/relationships/hyperlink" Target="https://renfrewshire.cmis.uk.com/renfrewshire/Meetings/tabid/70/ctl/ViewMeetingPublic/mid/397/Meeting/2222/Committee/3/SelectedTab/Documents/Default.aspx" TargetMode="External"/><Relationship Id="rId673" Type="http://schemas.openxmlformats.org/officeDocument/2006/relationships/hyperlink" Target="https://observerxtra.com/2019/09/26/councillors-declare-climate-emergency-in-woolwich/" TargetMode="External"/><Relationship Id="rId1024" Type="http://schemas.openxmlformats.org/officeDocument/2006/relationships/hyperlink" Target="http://records.co.hawaii.hi.us/weblink/DocView.aspx?dbid=0&amp;id=985988&amp;cr=1" TargetMode="External"/><Relationship Id="rId430" Type="http://schemas.openxmlformats.org/officeDocument/2006/relationships/hyperlink" Target="https://redditchstandard.co.uk/news/campaigners-demand-action-after-rbc-declares-a-climate-emergency/" TargetMode="External"/><Relationship Id="rId672" Type="http://schemas.openxmlformats.org/officeDocument/2006/relationships/hyperlink" Target="https://www.kingscountynews.ca/news/local/wolfville-council-declares-climate-emergency-316937/" TargetMode="External"/><Relationship Id="rId1025" Type="http://schemas.openxmlformats.org/officeDocument/2006/relationships/hyperlink" Target="http://healdsburgca.iqm2.com/Citizens/FileOpen.aspx?Type=1&amp;ID=1915&amp;Inline=True"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climateemergency.uk/blog/east-herts/" TargetMode="External"/><Relationship Id="rId2" Type="http://schemas.openxmlformats.org/officeDocument/2006/relationships/hyperlink" Target="https://www.climateemergency.uk/blog/essex/" TargetMode="External"/><Relationship Id="rId3" Type="http://schemas.openxmlformats.org/officeDocument/2006/relationships/hyperlink" Target="https://www.climateemergency.uk/blog/southampton/" TargetMode="External"/><Relationship Id="rId4" Type="http://schemas.openxmlformats.org/officeDocument/2006/relationships/hyperlink" Target="https://www.linlithgowgazette.co.uk/news/climate-emergency-declared-by-falkirk-council-1-4997315" TargetMode="External"/><Relationship Id="rId9" Type="http://schemas.openxmlformats.org/officeDocument/2006/relationships/drawing" Target="../drawings/drawing10.xml"/><Relationship Id="rId5" Type="http://schemas.openxmlformats.org/officeDocument/2006/relationships/hyperlink" Target="https://waverleyweb.org/2019/09/04/your-waverley-has-taken-the-first-vital-step-to-declare-a-climate-emergency/" TargetMode="External"/><Relationship Id="rId6" Type="http://schemas.openxmlformats.org/officeDocument/2006/relationships/hyperlink" Target="https://www.burnabynow.com/news/wishful-thinking-vs-viable-plan-burnaby-mulls-climate-emergency-targets-1.23937482" TargetMode="External"/><Relationship Id="rId7" Type="http://schemas.openxmlformats.org/officeDocument/2006/relationships/hyperlink" Target="https://canadians.org/blog/city-charlottetown-joins-growing-list-declaring-climate-emergency" TargetMode="External"/><Relationship Id="rId8" Type="http://schemas.openxmlformats.org/officeDocument/2006/relationships/hyperlink" Target="https://www.hoodrivernews.com/news/hr-council-resolution-declares-climate-crisis/article_8d412960-07d2-11ea-bf89-abaf82d51f56.html"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greens.org.au/act/news/media-release/climate-emergency-declared-act-australian-first-states-and-territories" TargetMode="External"/><Relationship Id="rId2" Type="http://schemas.openxmlformats.org/officeDocument/2006/relationships/hyperlink" Target="https://www.begadistrictnews.com.au/story/6354529/climate-emergency-vote-passed-by-bega-valley-council/?fbclid=IwAR0zW3TCy2XsZHQP7ntfDHeY3WLM2yt6wlK4koOam28UZl7_0JH5FB-lAtc" TargetMode="External"/><Relationship Id="rId3" Type="http://schemas.openxmlformats.org/officeDocument/2006/relationships/hyperlink" Target="https://www.bellingen.nsw.gov.au/sites/bellingen/files/public/AGENDA%20-%20ORDINARY%20MEETING%20OF%20COUNCIL%20-%2027%20MARCH%202019.pdf" TargetMode="External"/><Relationship Id="rId4" Type="http://schemas.openxmlformats.org/officeDocument/2006/relationships/hyperlink" Target="https://www.cedamia.org/global/" TargetMode="External"/><Relationship Id="rId9" Type="http://schemas.openxmlformats.org/officeDocument/2006/relationships/hyperlink" Target="https://cdn.centralcoast.nsw.gov.au/sites/default/files/businesspaperom26august2019v2.pdf?fbclid=IwAR3J3083uck6TRElVqx3iJ75W0j9ZleDVD6v34x8pB7F43BXLdTFRiOHkHU" TargetMode="External"/><Relationship Id="rId5" Type="http://schemas.openxmlformats.org/officeDocument/2006/relationships/hyperlink" Target="https://www.facebook.com/anika.molesworth/videos/10157687733114374/" TargetMode="External"/><Relationship Id="rId6" Type="http://schemas.openxmlformats.org/officeDocument/2006/relationships/hyperlink" Target="https://climateemergencydeclaration.org/byronshire/" TargetMode="External"/><Relationship Id="rId7" Type="http://schemas.openxmlformats.org/officeDocument/2006/relationships/hyperlink" Target="https://www.facebook.com/canadabay/posts/3049769405093099" TargetMode="External"/><Relationship Id="rId8" Type="http://schemas.openxmlformats.org/officeDocument/2006/relationships/hyperlink" Target="https://www.cbcity.nsw.gov.au/Councilccb/docs/ORD_27082019_MIN.pdf" TargetMode="External"/><Relationship Id="rId40" Type="http://schemas.openxmlformats.org/officeDocument/2006/relationships/hyperlink" Target="https://www.examiner.com.au/story/6318457/council-declares-climate-emergency/" TargetMode="External"/><Relationship Id="rId42" Type="http://schemas.openxmlformats.org/officeDocument/2006/relationships/hyperlink" Target="https://www.banyule.vic.gov.au/News-items/Climate-Emergency" TargetMode="External"/><Relationship Id="rId41" Type="http://schemas.openxmlformats.org/officeDocument/2006/relationships/hyperlink" Target="https://www.cedamia.org/global/" TargetMode="External"/><Relationship Id="rId44" Type="http://schemas.openxmlformats.org/officeDocument/2006/relationships/hyperlink" Target="https://www.cedamia.org/ced-regions-in-australia/" TargetMode="External"/><Relationship Id="rId43" Type="http://schemas.openxmlformats.org/officeDocument/2006/relationships/hyperlink" Target="https://d2n3eh1td3vwdm.cloudfront.net/agendas-minutes/agendas/Open-Agenda-21-August-2019.pdf?mtime=20190816163737" TargetMode="External"/><Relationship Id="rId46" Type="http://schemas.openxmlformats.org/officeDocument/2006/relationships/hyperlink" Target="https://www.yoursaydarebin.com.au/climateaction" TargetMode="External"/><Relationship Id="rId45" Type="http://schemas.openxmlformats.org/officeDocument/2006/relationships/hyperlink" Target="https://www.cedamia.org/wp-content/uploads/2019/09/Cardinia-Shire-Minutes___16_September_2019.pdf" TargetMode="External"/><Relationship Id="rId48" Type="http://schemas.openxmlformats.org/officeDocument/2006/relationships/hyperlink" Target="http://webcast.hobsonsbay.vic.gov.au/archive/video19-1008.php?fbclid=IwAR1OaTYo0joewcgjbyembv7BHvRXZ-sDyN3yr2tYqkaPUTzJAanwj4GCXu8" TargetMode="External"/><Relationship Id="rId47" Type="http://schemas.openxmlformats.org/officeDocument/2006/relationships/hyperlink" Target="https://www.hepburn.vic.gov.au/climate-emergency-declaration/" TargetMode="External"/><Relationship Id="rId49" Type="http://schemas.openxmlformats.org/officeDocument/2006/relationships/hyperlink" Target="https://www.cedamia.org/wp-content/uploads/2019/08/Indigo-Shire-2019-07-30-Ordinary-Council-Meeting-Minutes.pdf" TargetMode="External"/><Relationship Id="rId31" Type="http://schemas.openxmlformats.org/officeDocument/2006/relationships/hyperlink" Target="https://www.burnside.sa.gov.au/files/assets/public/about-council/council-amp-committees/agendas-minutes-amp-workshops/council/2019/agendas/20190924_notice-of-meeting-and-agenda-pack-for-council-24-sept-2019.pdf" TargetMode="External"/><Relationship Id="rId30" Type="http://schemas.openxmlformats.org/officeDocument/2006/relationships/hyperlink" Target="https://www.cedamia.org/global/" TargetMode="External"/><Relationship Id="rId33" Type="http://schemas.openxmlformats.org/officeDocument/2006/relationships/hyperlink" Target="https://www.cedamia.org/global/" TargetMode="External"/><Relationship Id="rId32" Type="http://schemas.openxmlformats.org/officeDocument/2006/relationships/hyperlink" Target="https://cdn.holdfast.sa.gov.au/agendas-minutes/minutes/19-10-08-Council-Minutes.pdf" TargetMode="External"/><Relationship Id="rId35" Type="http://schemas.openxmlformats.org/officeDocument/2006/relationships/hyperlink" Target="http://www.murraybridge.sa.gov.au/page.aspx?u=481&amp;c=35434" TargetMode="External"/><Relationship Id="rId34" Type="http://schemas.openxmlformats.org/officeDocument/2006/relationships/hyperlink" Target="https://www.facebook.com/JaneBangeParkWard/posts/978251575860072" TargetMode="External"/><Relationship Id="rId37" Type="http://schemas.openxmlformats.org/officeDocument/2006/relationships/hyperlink" Target="https://www.portlincoln.sa.gov.au/__data/assets/pdf_file/0026/154286/9.24.1.2-MIN201934-20190819-PUBLIC.pdf?fbclid=IwAR3_09cr1I9h5ij3dkm-pgKsws5rBQy7BygiyGwzgeVIoFkG4beSM537_ks" TargetMode="External"/><Relationship Id="rId36" Type="http://schemas.openxmlformats.org/officeDocument/2006/relationships/hyperlink" Target="http://www.cityofpae.sa.gov.au/webdata/resources/minutesAgendas/Reduced%20PDF%20size%20-%20Final%20version%20-%20Notice,%20Agenda%20and%20Reports%20Council%20meeting%208%20October%202019.pdf" TargetMode="External"/><Relationship Id="rId39" Type="http://schemas.openxmlformats.org/officeDocument/2006/relationships/hyperlink" Target="https://www.kingborough.tas.gov.au/wp-content/uploads/2019/07/Minutes-No.-14-8-July-2019-Public-Copy.pdf" TargetMode="External"/><Relationship Id="rId38" Type="http://schemas.openxmlformats.org/officeDocument/2006/relationships/hyperlink" Target="https://www.cedamia.org/ced-regions-in-australia/" TargetMode="External"/><Relationship Id="rId20" Type="http://schemas.openxmlformats.org/officeDocument/2006/relationships/hyperlink" Target="https://www.ryde.nsw.gov.au/files/assets/public/council-meetings/2019/council-meeting-28-may-2019-minutes.pdf" TargetMode="External"/><Relationship Id="rId22" Type="http://schemas.openxmlformats.org/officeDocument/2006/relationships/hyperlink" Target="https://www.tweed.nsw.gov.au/Controls/Meetings/Documents/190919%20-%20CNL%20-%20Ordinary%20Minutes.pdf" TargetMode="External"/><Relationship Id="rId21" Type="http://schemas.openxmlformats.org/officeDocument/2006/relationships/hyperlink" Target="https://meetings.cityofsydney.nsw.gov.au/documents/s30506/Our%20Response%20to%20the%20Climate%20Emergency.pdf" TargetMode="External"/><Relationship Id="rId24" Type="http://schemas.openxmlformats.org/officeDocument/2006/relationships/hyperlink" Target="http://www.willoughby.nsw.gov.au/council-meetings/general-council-meetings/" TargetMode="External"/><Relationship Id="rId23" Type="http://schemas.openxmlformats.org/officeDocument/2006/relationships/hyperlink" Target="http://upperhunter.nsw.gov.au/f.ashx/documents/meetings/2019/OC_25022019_MIN_AT.pdf" TargetMode="External"/><Relationship Id="rId26" Type="http://schemas.openxmlformats.org/officeDocument/2006/relationships/hyperlink" Target="https://www.woollahra.nsw.gov.au/council/meetings_and_committees/council_meetings/council_agendas_and_minutes" TargetMode="External"/><Relationship Id="rId25" Type="http://schemas.openxmlformats.org/officeDocument/2006/relationships/hyperlink" Target="https://wollongong.nsw.gov.au/__data/assets/pdf_file/0033/39768/Council-Minutes-12-August-2019.pdf" TargetMode="External"/><Relationship Id="rId28" Type="http://schemas.openxmlformats.org/officeDocument/2006/relationships/hyperlink" Target="https://www.noosa.qld.gov.au/documents/40217326/41799446/2019-07-18%20Ordinary%20Meeting%20Minutes.pdf" TargetMode="External"/><Relationship Id="rId27" Type="http://schemas.openxmlformats.org/officeDocument/2006/relationships/hyperlink" Target="https://www.cedamia.org/ced-regions-in-australia/" TargetMode="External"/><Relationship Id="rId29" Type="http://schemas.openxmlformats.org/officeDocument/2006/relationships/hyperlink" Target="https://indaily.com.au/news/local/2019/08/28/city-council-changes-mind-on-climate-emergency/" TargetMode="External"/><Relationship Id="rId11" Type="http://schemas.openxmlformats.org/officeDocument/2006/relationships/hyperlink" Target="https://www.gleninnesexaminer.com.au/story/6409226/glen-innes-council-makes-climate-emergency-declaration/?cs=12" TargetMode="External"/><Relationship Id="rId10" Type="http://schemas.openxmlformats.org/officeDocument/2006/relationships/hyperlink" Target="https://www.clarence.nsw.gov.au/cp_themes/metro/page.asp?p=DOC-GAA-41-34-06" TargetMode="External"/><Relationship Id="rId13" Type="http://schemas.openxmlformats.org/officeDocument/2006/relationships/hyperlink" Target="https://innerwest.infocouncil.biz/Open/2019/05/C_14052019_AGN_3696_AT.PDF" TargetMode="External"/><Relationship Id="rId12" Type="http://schemas.openxmlformats.org/officeDocument/2006/relationships/hyperlink" Target="https://www.cedamia.org/global/" TargetMode="External"/><Relationship Id="rId15" Type="http://schemas.openxmlformats.org/officeDocument/2006/relationships/hyperlink" Target="https://www.lismore.nsw.gov.au/infocouncil2/Open/2019/08/OC_13082019_AGN_AT_WEB.htm" TargetMode="External"/><Relationship Id="rId14" Type="http://schemas.openxmlformats.org/officeDocument/2006/relationships/hyperlink" Target="https://inthecove.com.au/2019/09/17/lane-cove-council-declares-climate-emergency/" TargetMode="External"/><Relationship Id="rId17" Type="http://schemas.openxmlformats.org/officeDocument/2006/relationships/hyperlink" Target="https://www.cedamia.org/ced-regions-in-australia/" TargetMode="External"/><Relationship Id="rId16" Type="http://schemas.openxmlformats.org/officeDocument/2006/relationships/hyperlink" Target="http://www.newcastle.nsw.gov.au/getattachment/ea7cc3c4-3317-4b60-87f4-79e115ee3b10/Ordinary-Council-Meeting-Agenda.aspx" TargetMode="External"/><Relationship Id="rId19" Type="http://schemas.openxmlformats.org/officeDocument/2006/relationships/hyperlink" Target="https://businesspapers.randwick.nsw.gov.au/Open/2019/04/OC_30042019_AGN_AT.PDF" TargetMode="External"/><Relationship Id="rId18" Type="http://schemas.openxmlformats.org/officeDocument/2006/relationships/hyperlink" Target="https://eservices.northernbeaches.nsw.gov.au/ePlanning/live/Common/Output/LoadGenWebDoc.ashx?id=q0xy0e4CRkoV0A60ki4OEg%3d%3d" TargetMode="External"/><Relationship Id="rId62" Type="http://schemas.openxmlformats.org/officeDocument/2006/relationships/drawing" Target="../drawings/drawing9.xml"/><Relationship Id="rId61" Type="http://schemas.openxmlformats.org/officeDocument/2006/relationships/hyperlink" Target="https://www.swan.wa.gov.au/Your-Council/Council/Council-Meetings/Latest-Ordinary-Meeting-of-Council-Agenda-August-28-2019" TargetMode="External"/><Relationship Id="rId60" Type="http://schemas.openxmlformats.org/officeDocument/2006/relationships/hyperlink" Target="https://www.fremantle.wa.gov.au/sites/default/files/Additional%20Documents%20-%20Ordinary%20Meeting%20of%20Council%20-%2022%20May%202019.pdf" TargetMode="External"/><Relationship Id="rId51" Type="http://schemas.openxmlformats.org/officeDocument/2006/relationships/hyperlink" Target="https://www.facebook.com/groups/cedamia/permalink/2118645371777531/" TargetMode="External"/><Relationship Id="rId50" Type="http://schemas.openxmlformats.org/officeDocument/2006/relationships/hyperlink" Target="https://www.melbourne.vic.gov.au/about-council/committees-meetings/meeting-archive/MeetingAgendaItemAttachments/864/JUL19%20FMC2%20MINUTES%20UNCONFIRMED.pdf" TargetMode="External"/><Relationship Id="rId53" Type="http://schemas.openxmlformats.org/officeDocument/2006/relationships/hyperlink" Target="http://www.portphillip.vic.gov.au/default/15.1%20Motion%20to%20Declare%20a%20Climate%20Emergency.pdf" TargetMode="External"/><Relationship Id="rId52" Type="http://schemas.openxmlformats.org/officeDocument/2006/relationships/hyperlink" Target="https://www.mornpen.vic.gov.au/files/assets/public/new-website-documents/about-us/meetings-amp-minutes/2019/agendas-2019/council-meeting-agenda-13-august-2019.pdf" TargetMode="External"/><Relationship Id="rId55" Type="http://schemas.openxmlformats.org/officeDocument/2006/relationships/hyperlink" Target="https://www.warrnambool.vic.gov.au/sites/warrnambool.vic.gov.au/files/documents/council/meetings/2019/AGENDA%20Council%207%20October%202019.pdf" TargetMode="External"/><Relationship Id="rId54" Type="http://schemas.openxmlformats.org/officeDocument/2006/relationships/hyperlink" Target="https://www.surfcoast.vic.gov.au/About-us/Council/Meetings-and-minutes/Minutes-Agendas" TargetMode="External"/><Relationship Id="rId57" Type="http://schemas.openxmlformats.org/officeDocument/2006/relationships/hyperlink" Target="https://www.yarraranges.vic.gov.au/Council/Latest-news/Council-accelerates-its-commitment-to-act-on-climate-change?fbclid=IwAR1sBfjgkGN0JQ5Idp1j7T25tkUwCAXhW5HCfhi11D7nF8Lhsr1QqDjaWXU" TargetMode="External"/><Relationship Id="rId56" Type="http://schemas.openxmlformats.org/officeDocument/2006/relationships/hyperlink" Target="https://www.yarracity.vic.gov.au/news/2018/12/21/climate-emergency" TargetMode="External"/><Relationship Id="rId59" Type="http://schemas.openxmlformats.org/officeDocument/2006/relationships/hyperlink" Target="https://www.facebook.com/CrJanLewis/photos/a.1594117097555595/2264662670501031/?type=3&amp;theater" TargetMode="External"/><Relationship Id="rId58" Type="http://schemas.openxmlformats.org/officeDocument/2006/relationships/hyperlink" Target="https://thewest.com.au/news/augusta-margaret-river-times/council-declares-climate-emergency-ng-b881335129z"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5.0" topLeftCell="A6" activePane="bottomLeft" state="frozen"/>
      <selection activeCell="B7" sqref="B7" pane="bottomLeft"/>
    </sheetView>
  </sheetViews>
  <sheetFormatPr customHeight="1" defaultColWidth="14.43" defaultRowHeight="15.75"/>
  <cols>
    <col customWidth="1" min="1" max="1" width="37.43"/>
    <col customWidth="1" min="2" max="2" width="5.0"/>
    <col customWidth="1" min="3" max="3" width="13.43"/>
    <col customWidth="1" min="4" max="4" width="12.43"/>
    <col customWidth="1" min="5" max="5" width="14.29"/>
    <col customWidth="1" min="6" max="6" width="13.14"/>
    <col customWidth="1" min="7" max="7" width="38.86"/>
    <col customWidth="1" min="8" max="8" width="76.57"/>
  </cols>
  <sheetData>
    <row r="1">
      <c r="A1" s="3" t="s">
        <v>2</v>
      </c>
      <c r="B1" s="4"/>
      <c r="C1" s="4"/>
      <c r="D1" s="6"/>
      <c r="E1" s="8" t="s">
        <v>4</v>
      </c>
      <c r="F1" s="11">
        <f>B1226</f>
        <v>1486</v>
      </c>
      <c r="G1" s="6" t="s">
        <v>5</v>
      </c>
      <c r="H1" s="6"/>
      <c r="I1" s="4"/>
    </row>
    <row r="2">
      <c r="A2" s="13" t="s">
        <v>6</v>
      </c>
      <c r="B2" s="15"/>
      <c r="C2" s="15"/>
      <c r="D2" s="13"/>
      <c r="E2" s="17" t="s">
        <v>7</v>
      </c>
      <c r="F2" s="19">
        <f>D1226</f>
        <v>819974486</v>
      </c>
      <c r="G2" s="13"/>
      <c r="H2" s="13"/>
      <c r="I2" s="15"/>
    </row>
    <row r="3">
      <c r="A3" s="13" t="s">
        <v>12</v>
      </c>
      <c r="B3" s="15"/>
      <c r="C3" s="15"/>
      <c r="D3" s="13"/>
      <c r="E3" s="17" t="s">
        <v>13</v>
      </c>
      <c r="F3" s="21">
        <v>29.0</v>
      </c>
      <c r="G3" s="13"/>
      <c r="H3" s="13"/>
      <c r="I3" s="15"/>
    </row>
    <row r="4">
      <c r="A4" s="6" t="s">
        <v>14</v>
      </c>
      <c r="B4" s="6"/>
      <c r="C4" s="23"/>
      <c r="D4" s="25"/>
      <c r="E4" s="25"/>
      <c r="F4" s="6"/>
      <c r="G4" s="25"/>
      <c r="H4" s="25"/>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c r="A5" s="26" t="s">
        <v>15</v>
      </c>
      <c r="B5" s="27"/>
      <c r="C5" s="26" t="s">
        <v>16</v>
      </c>
      <c r="D5" s="28" t="s">
        <v>17</v>
      </c>
      <c r="E5" s="29" t="s">
        <v>18</v>
      </c>
      <c r="F5" s="30"/>
      <c r="G5" s="26" t="s">
        <v>19</v>
      </c>
      <c r="H5" s="26" t="s">
        <v>20</v>
      </c>
      <c r="I5" s="26" t="s">
        <v>21</v>
      </c>
    </row>
    <row r="6">
      <c r="A6" s="31" t="s">
        <v>22</v>
      </c>
      <c r="B6" s="4"/>
      <c r="C6" s="4"/>
      <c r="D6" s="4"/>
      <c r="E6" s="32"/>
      <c r="F6" s="32"/>
      <c r="G6" s="6"/>
      <c r="H6" s="4"/>
      <c r="I6" s="4"/>
    </row>
    <row r="7">
      <c r="A7" s="33" t="s">
        <v>23</v>
      </c>
      <c r="B7" s="35">
        <v>1.0</v>
      </c>
      <c r="C7" s="6" t="s">
        <v>24</v>
      </c>
      <c r="D7" s="36">
        <v>4.5478326E7</v>
      </c>
      <c r="E7" s="37">
        <v>43663.0</v>
      </c>
      <c r="F7" s="32"/>
      <c r="H7" s="38" t="s">
        <v>25</v>
      </c>
      <c r="I7" s="4"/>
    </row>
    <row r="8">
      <c r="A8" s="39"/>
      <c r="B8" s="4"/>
      <c r="C8" s="4"/>
      <c r="D8" s="4"/>
      <c r="E8" s="37"/>
      <c r="F8" s="32"/>
      <c r="G8" s="6"/>
      <c r="H8" s="40"/>
      <c r="I8" s="4"/>
    </row>
    <row r="9">
      <c r="A9" s="41" t="s">
        <v>26</v>
      </c>
      <c r="B9" s="4">
        <f>SUM(B7:B8)</f>
        <v>1</v>
      </c>
      <c r="C9" s="4"/>
      <c r="D9" s="42">
        <f>IFERROR(__xludf.DUMMYFUNCTION("IMPORTDATA(""https://api.icef-online.org/api/country/ARG/population"")"),4.5478326E7)</f>
        <v>45478326</v>
      </c>
      <c r="E9" s="43" t="s">
        <v>27</v>
      </c>
      <c r="F9" s="36">
        <f>IFERROR(__xludf.DUMMYFUNCTION("IMPORTDATA(""http://api.icef-online.org/api/country/ARG/population"")"),4.5478326E7)</f>
        <v>45478326</v>
      </c>
      <c r="G9" s="44">
        <f>(D9/F9)</f>
        <v>1</v>
      </c>
      <c r="H9" s="40"/>
      <c r="I9" s="4"/>
    </row>
    <row r="10">
      <c r="A10" s="39"/>
      <c r="B10" s="4"/>
      <c r="C10" s="4"/>
      <c r="D10" s="4"/>
      <c r="E10" s="37"/>
      <c r="F10" s="32"/>
      <c r="G10" s="6"/>
      <c r="H10" s="40"/>
      <c r="I10" s="4"/>
    </row>
    <row r="11">
      <c r="A11" s="31" t="s">
        <v>28</v>
      </c>
      <c r="B11" s="4">
        <f>B108</f>
        <v>95</v>
      </c>
      <c r="C11" s="4"/>
      <c r="D11" s="4"/>
      <c r="E11" s="32"/>
      <c r="F11" s="32"/>
      <c r="G11" s="6"/>
      <c r="H11" s="40"/>
      <c r="I11" s="4"/>
    </row>
    <row r="12">
      <c r="A12" s="45" t="s">
        <v>29</v>
      </c>
      <c r="B12" s="35">
        <v>1.0</v>
      </c>
      <c r="C12" s="45" t="s">
        <v>30</v>
      </c>
      <c r="D12" s="46">
        <v>27247.0</v>
      </c>
      <c r="E12" s="37">
        <v>43704.0</v>
      </c>
      <c r="F12" s="47"/>
      <c r="G12" s="6"/>
      <c r="H12" s="38" t="s">
        <v>31</v>
      </c>
      <c r="I12" s="4"/>
    </row>
    <row r="13">
      <c r="A13" s="45" t="s">
        <v>32</v>
      </c>
      <c r="B13" s="35">
        <v>1.0</v>
      </c>
      <c r="C13" s="45" t="s">
        <v>30</v>
      </c>
      <c r="D13" s="46">
        <v>38863.0</v>
      </c>
      <c r="E13" s="37">
        <v>43550.0</v>
      </c>
      <c r="F13" s="47"/>
      <c r="G13" s="6"/>
      <c r="H13" s="38" t="s">
        <v>33</v>
      </c>
      <c r="I13" s="4"/>
    </row>
    <row r="14">
      <c r="A14" s="45" t="s">
        <v>34</v>
      </c>
      <c r="B14" s="35">
        <v>1.0</v>
      </c>
      <c r="C14" s="45" t="s">
        <v>30</v>
      </c>
      <c r="D14" s="46">
        <v>27037.0</v>
      </c>
      <c r="E14" s="37">
        <v>43815.0</v>
      </c>
      <c r="F14" s="47"/>
      <c r="G14" s="6"/>
      <c r="H14" s="38" t="s">
        <v>35</v>
      </c>
      <c r="I14" s="4"/>
    </row>
    <row r="15">
      <c r="A15" s="45" t="s">
        <v>36</v>
      </c>
      <c r="B15" s="35">
        <v>1.0</v>
      </c>
      <c r="C15" s="45" t="s">
        <v>37</v>
      </c>
      <c r="D15" s="46">
        <v>30707.0</v>
      </c>
      <c r="E15" s="37">
        <v>43761.0</v>
      </c>
      <c r="F15" s="47"/>
      <c r="G15" s="6"/>
      <c r="H15" s="38" t="s">
        <v>38</v>
      </c>
      <c r="I15" s="4"/>
    </row>
    <row r="16">
      <c r="A16" s="45" t="s">
        <v>39</v>
      </c>
      <c r="B16" s="35">
        <v>1.0</v>
      </c>
      <c r="C16" s="45" t="s">
        <v>40</v>
      </c>
      <c r="D16" s="46">
        <v>15700.0</v>
      </c>
      <c r="E16" s="37">
        <v>43733.0</v>
      </c>
      <c r="F16" s="47"/>
      <c r="G16" s="6"/>
      <c r="H16" s="38" t="s">
        <v>41</v>
      </c>
      <c r="I16" s="4"/>
    </row>
    <row r="17">
      <c r="A17" s="45" t="s">
        <v>42</v>
      </c>
      <c r="B17" s="35">
        <v>1.0</v>
      </c>
      <c r="C17" s="45" t="s">
        <v>43</v>
      </c>
      <c r="D17" s="46">
        <v>423811.0</v>
      </c>
      <c r="E17" s="37">
        <v>43601.0</v>
      </c>
      <c r="F17" s="47"/>
      <c r="G17" s="6"/>
      <c r="H17" s="38" t="s">
        <v>44</v>
      </c>
      <c r="I17" s="4"/>
    </row>
    <row r="18">
      <c r="A18" s="45" t="s">
        <v>45</v>
      </c>
      <c r="B18" s="35">
        <v>1.0</v>
      </c>
      <c r="C18" s="45" t="s">
        <v>46</v>
      </c>
      <c r="D18" s="46">
        <v>101685.0</v>
      </c>
      <c r="E18" s="37">
        <v>43425.0</v>
      </c>
      <c r="F18" s="47"/>
      <c r="G18" s="6"/>
      <c r="H18" s="38" t="s">
        <v>33</v>
      </c>
      <c r="I18" s="4"/>
    </row>
    <row r="19">
      <c r="A19" s="45" t="s">
        <v>47</v>
      </c>
      <c r="B19" s="35">
        <v>1.0</v>
      </c>
      <c r="C19" s="45" t="s">
        <v>37</v>
      </c>
      <c r="D19" s="46">
        <v>43975.0</v>
      </c>
      <c r="E19" s="37">
        <v>43797.0</v>
      </c>
      <c r="F19" s="47"/>
      <c r="G19" s="6"/>
      <c r="H19" s="38" t="s">
        <v>48</v>
      </c>
      <c r="I19" s="4"/>
    </row>
    <row r="20">
      <c r="A20" s="45" t="s">
        <v>49</v>
      </c>
      <c r="B20" s="35">
        <v>1.0</v>
      </c>
      <c r="C20" s="45" t="s">
        <v>46</v>
      </c>
      <c r="D20" s="46">
        <v>132771.0</v>
      </c>
      <c r="E20" s="37">
        <v>43745.0</v>
      </c>
      <c r="F20" s="47"/>
      <c r="G20" s="6"/>
      <c r="H20" s="38" t="s">
        <v>50</v>
      </c>
      <c r="I20" s="4"/>
    </row>
    <row r="21">
      <c r="A21" s="45" t="s">
        <v>51</v>
      </c>
      <c r="B21" s="35">
        <v>1.0</v>
      </c>
      <c r="C21" s="45" t="s">
        <v>46</v>
      </c>
      <c r="D21" s="46">
        <v>34992.0</v>
      </c>
      <c r="E21" s="37">
        <v>43698.0</v>
      </c>
      <c r="F21" s="48"/>
      <c r="G21" s="6"/>
      <c r="H21" s="38" t="s">
        <v>52</v>
      </c>
      <c r="I21" s="4"/>
    </row>
    <row r="22">
      <c r="A22" s="45" t="s">
        <v>53</v>
      </c>
      <c r="B22" s="35">
        <v>1.0</v>
      </c>
      <c r="C22" s="45" t="s">
        <v>46</v>
      </c>
      <c r="D22" s="49">
        <v>105718.0</v>
      </c>
      <c r="E22" s="37">
        <v>43816.0</v>
      </c>
      <c r="F22" s="48"/>
      <c r="G22" s="6"/>
      <c r="H22" s="38" t="s">
        <v>54</v>
      </c>
      <c r="I22" s="4"/>
    </row>
    <row r="23">
      <c r="A23" s="45" t="s">
        <v>55</v>
      </c>
      <c r="B23" s="35">
        <v>1.0</v>
      </c>
      <c r="C23" s="45" t="s">
        <v>37</v>
      </c>
      <c r="D23" s="46">
        <v>34538.0</v>
      </c>
      <c r="E23" s="37">
        <v>43705.0</v>
      </c>
      <c r="F23" s="48"/>
      <c r="G23" s="6"/>
      <c r="H23" s="38" t="s">
        <v>56</v>
      </c>
      <c r="I23" s="4"/>
    </row>
    <row r="24">
      <c r="A24" s="45" t="s">
        <v>57</v>
      </c>
      <c r="B24" s="35">
        <v>1.0</v>
      </c>
      <c r="C24" s="45" t="s">
        <v>37</v>
      </c>
      <c r="D24" s="46">
        <v>12668.0</v>
      </c>
      <c r="E24" s="37">
        <v>43551.0</v>
      </c>
      <c r="F24" s="48"/>
      <c r="G24" s="6"/>
      <c r="H24" s="38" t="s">
        <v>58</v>
      </c>
      <c r="I24" s="4"/>
    </row>
    <row r="25">
      <c r="A25" s="45" t="s">
        <v>59</v>
      </c>
      <c r="B25" s="35">
        <v>1.0</v>
      </c>
      <c r="C25" s="45" t="s">
        <v>37</v>
      </c>
      <c r="D25" s="46">
        <v>366534.0</v>
      </c>
      <c r="E25" s="37">
        <v>43887.0</v>
      </c>
      <c r="F25" s="48"/>
      <c r="G25" s="6"/>
      <c r="H25" s="38" t="s">
        <v>60</v>
      </c>
      <c r="I25" s="4"/>
    </row>
    <row r="26">
      <c r="A26" s="45" t="s">
        <v>61</v>
      </c>
      <c r="B26" s="35">
        <v>1.0</v>
      </c>
      <c r="C26" s="45" t="s">
        <v>37</v>
      </c>
      <c r="D26" s="46">
        <v>76904.0</v>
      </c>
      <c r="E26" s="37">
        <v>43522.0</v>
      </c>
      <c r="F26" s="48"/>
      <c r="G26" s="6"/>
      <c r="H26" s="38" t="s">
        <v>33</v>
      </c>
      <c r="I26" s="4"/>
    </row>
    <row r="27">
      <c r="A27" s="45" t="s">
        <v>62</v>
      </c>
      <c r="B27" s="35">
        <v>1.0</v>
      </c>
      <c r="C27" s="45" t="s">
        <v>46</v>
      </c>
      <c r="D27" s="46">
        <v>194319.0</v>
      </c>
      <c r="E27" s="37">
        <v>43641.0</v>
      </c>
      <c r="F27" s="48"/>
      <c r="G27" s="6"/>
      <c r="H27" s="38" t="s">
        <v>63</v>
      </c>
      <c r="I27" s="4"/>
    </row>
    <row r="28">
      <c r="A28" s="45" t="s">
        <v>64</v>
      </c>
      <c r="B28" s="35">
        <v>1.0</v>
      </c>
      <c r="C28" s="45" t="s">
        <v>37</v>
      </c>
      <c r="D28" s="46">
        <v>17734.0</v>
      </c>
      <c r="E28" s="37">
        <v>43733.0</v>
      </c>
      <c r="F28" s="48"/>
      <c r="G28" s="6"/>
      <c r="H28" s="38" t="s">
        <v>65</v>
      </c>
      <c r="I28" s="4"/>
    </row>
    <row r="29">
      <c r="A29" s="45" t="s">
        <v>66</v>
      </c>
      <c r="B29" s="35">
        <v>1.0</v>
      </c>
      <c r="C29" s="45" t="s">
        <v>30</v>
      </c>
      <c r="D29" s="46">
        <v>45706.0</v>
      </c>
      <c r="E29" s="37">
        <v>43732.0</v>
      </c>
      <c r="F29" s="48"/>
      <c r="G29" s="6"/>
      <c r="H29" s="38" t="s">
        <v>67</v>
      </c>
      <c r="I29" s="4"/>
    </row>
    <row r="30">
      <c r="A30" s="45" t="s">
        <v>68</v>
      </c>
      <c r="B30" s="35">
        <v>1.0</v>
      </c>
      <c r="C30" s="45" t="s">
        <v>37</v>
      </c>
      <c r="D30" s="46">
        <v>33987.0</v>
      </c>
      <c r="E30" s="37">
        <v>43391.0</v>
      </c>
      <c r="F30" s="48"/>
      <c r="G30" s="6" t="s">
        <v>69</v>
      </c>
      <c r="H30" s="38" t="s">
        <v>70</v>
      </c>
      <c r="I30" s="4"/>
    </row>
    <row r="31">
      <c r="A31" s="45" t="s">
        <v>71</v>
      </c>
      <c r="B31" s="35">
        <v>1.0</v>
      </c>
      <c r="C31" s="45" t="s">
        <v>30</v>
      </c>
      <c r="D31" s="46">
        <v>53156.0</v>
      </c>
      <c r="E31" s="37">
        <v>43774.0</v>
      </c>
      <c r="F31" s="48"/>
      <c r="G31" s="6"/>
      <c r="H31" s="38" t="s">
        <v>72</v>
      </c>
      <c r="I31" s="4"/>
    </row>
    <row r="32">
      <c r="A32" s="45" t="s">
        <v>73</v>
      </c>
      <c r="B32" s="35">
        <v>1.0</v>
      </c>
      <c r="C32" s="45" t="s">
        <v>37</v>
      </c>
      <c r="D32" s="46">
        <v>95618.0</v>
      </c>
      <c r="E32" s="37">
        <v>43725.0</v>
      </c>
      <c r="F32" s="48"/>
      <c r="G32" s="6"/>
      <c r="H32" s="38" t="s">
        <v>74</v>
      </c>
      <c r="I32" s="4"/>
    </row>
    <row r="33">
      <c r="A33" s="45" t="s">
        <v>75</v>
      </c>
      <c r="B33" s="35">
        <v>1.0</v>
      </c>
      <c r="C33" s="45" t="s">
        <v>37</v>
      </c>
      <c r="D33" s="46">
        <v>373931.0</v>
      </c>
      <c r="E33" s="37">
        <v>43704.0</v>
      </c>
      <c r="F33" s="48"/>
      <c r="G33" s="6"/>
      <c r="H33" s="38" t="s">
        <v>76</v>
      </c>
      <c r="I33" s="4"/>
    </row>
    <row r="34">
      <c r="A34" s="45" t="s">
        <v>77</v>
      </c>
      <c r="B34" s="35">
        <v>1.0</v>
      </c>
      <c r="C34" s="45" t="s">
        <v>46</v>
      </c>
      <c r="D34" s="46">
        <v>115400.0</v>
      </c>
      <c r="E34" s="37">
        <v>43724.0</v>
      </c>
      <c r="F34" s="48"/>
      <c r="G34" s="6"/>
      <c r="H34" s="38" t="s">
        <v>78</v>
      </c>
      <c r="I34" s="4"/>
    </row>
    <row r="35">
      <c r="A35" s="45" t="s">
        <v>79</v>
      </c>
      <c r="B35" s="35">
        <v>1.0</v>
      </c>
      <c r="C35" s="45" t="s">
        <v>37</v>
      </c>
      <c r="D35" s="46">
        <v>342047.0</v>
      </c>
      <c r="E35" s="37">
        <v>43703.0</v>
      </c>
      <c r="F35" s="48"/>
      <c r="G35" s="6"/>
      <c r="H35" s="38" t="s">
        <v>80</v>
      </c>
      <c r="I35" s="4"/>
    </row>
    <row r="36">
      <c r="A36" s="45" t="s">
        <v>81</v>
      </c>
      <c r="B36" s="35">
        <v>1.0</v>
      </c>
      <c r="C36" s="45" t="s">
        <v>30</v>
      </c>
      <c r="D36" s="46">
        <v>117382.0</v>
      </c>
      <c r="E36" s="37">
        <v>43808.0</v>
      </c>
      <c r="F36" s="48"/>
      <c r="G36" s="6"/>
      <c r="H36" s="38" t="s">
        <v>82</v>
      </c>
      <c r="I36" s="4"/>
    </row>
    <row r="37">
      <c r="A37" s="45" t="s">
        <v>83</v>
      </c>
      <c r="B37" s="35">
        <v>1.0</v>
      </c>
      <c r="C37" s="45" t="s">
        <v>37</v>
      </c>
      <c r="D37" s="46">
        <v>51646.0</v>
      </c>
      <c r="E37" s="37">
        <v>43578.0</v>
      </c>
      <c r="F37" s="48"/>
      <c r="G37" s="6"/>
      <c r="H37" s="38" t="s">
        <v>84</v>
      </c>
      <c r="I37" s="4"/>
    </row>
    <row r="38">
      <c r="A38" s="45" t="s">
        <v>85</v>
      </c>
      <c r="B38" s="35">
        <v>1.0</v>
      </c>
      <c r="C38" s="45" t="s">
        <v>46</v>
      </c>
      <c r="D38" s="46">
        <v>161609.0</v>
      </c>
      <c r="E38" s="37">
        <v>42709.0</v>
      </c>
      <c r="F38" s="48"/>
      <c r="G38" s="6" t="s">
        <v>86</v>
      </c>
      <c r="H38" s="38" t="s">
        <v>87</v>
      </c>
      <c r="I38" s="4"/>
    </row>
    <row r="39">
      <c r="A39" s="45" t="s">
        <v>88</v>
      </c>
      <c r="B39" s="35">
        <v>1.0</v>
      </c>
      <c r="C39" s="45" t="s">
        <v>89</v>
      </c>
      <c r="D39" s="46">
        <v>148564.0</v>
      </c>
      <c r="E39" s="37">
        <v>43676.0</v>
      </c>
      <c r="F39" s="48"/>
      <c r="G39" s="6"/>
      <c r="H39" s="38" t="s">
        <v>63</v>
      </c>
      <c r="I39" s="4"/>
    </row>
    <row r="40">
      <c r="A40" s="45" t="s">
        <v>90</v>
      </c>
      <c r="B40" s="35">
        <v>1.0</v>
      </c>
      <c r="C40" s="45" t="s">
        <v>40</v>
      </c>
      <c r="D40" s="46">
        <v>6154.0</v>
      </c>
      <c r="E40" s="37">
        <v>43725.0</v>
      </c>
      <c r="F40" s="48"/>
      <c r="G40" s="6"/>
      <c r="H40" s="38" t="s">
        <v>91</v>
      </c>
      <c r="I40" s="4"/>
    </row>
    <row r="41">
      <c r="A41" s="45" t="s">
        <v>92</v>
      </c>
      <c r="B41" s="35">
        <v>1.0</v>
      </c>
      <c r="C41" s="45" t="s">
        <v>40</v>
      </c>
      <c r="D41" s="46">
        <v>7967.0</v>
      </c>
      <c r="E41" s="37">
        <v>43788.0</v>
      </c>
      <c r="F41" s="48"/>
      <c r="G41" s="6"/>
      <c r="H41" s="38" t="s">
        <v>93</v>
      </c>
      <c r="I41" s="4"/>
    </row>
    <row r="42">
      <c r="A42" s="45" t="s">
        <v>94</v>
      </c>
      <c r="B42" s="35">
        <v>1.0</v>
      </c>
      <c r="C42" s="45" t="s">
        <v>46</v>
      </c>
      <c r="D42" s="46">
        <v>143232.0</v>
      </c>
      <c r="E42" s="37">
        <v>43787.0</v>
      </c>
      <c r="F42" s="48"/>
      <c r="G42" s="6"/>
      <c r="H42" s="38" t="s">
        <v>95</v>
      </c>
      <c r="I42" s="4"/>
    </row>
    <row r="43">
      <c r="A43" s="45" t="s">
        <v>96</v>
      </c>
      <c r="B43" s="35">
        <v>1.0</v>
      </c>
      <c r="C43" s="45" t="s">
        <v>40</v>
      </c>
      <c r="D43" s="46">
        <v>28893.0</v>
      </c>
      <c r="E43" s="37">
        <v>43607.0</v>
      </c>
      <c r="F43" s="48"/>
      <c r="G43" s="6"/>
      <c r="H43" s="38" t="s">
        <v>97</v>
      </c>
      <c r="I43" s="4"/>
    </row>
    <row r="44">
      <c r="A44" s="45" t="s">
        <v>98</v>
      </c>
      <c r="B44" s="35">
        <v>1.0</v>
      </c>
      <c r="C44" s="45" t="s">
        <v>30</v>
      </c>
      <c r="D44" s="46">
        <v>26472.0</v>
      </c>
      <c r="E44" s="37">
        <v>43487.0</v>
      </c>
      <c r="F44" s="47"/>
      <c r="G44" s="6" t="s">
        <v>99</v>
      </c>
      <c r="H44" s="38" t="str">
        <f>HYPERLINK("https://www.cedamia.org/global/","https://www.cedamia.org/global/")</f>
        <v>https://www.cedamia.org/global/</v>
      </c>
      <c r="I44" s="4"/>
    </row>
    <row r="45">
      <c r="A45" s="45" t="s">
        <v>100</v>
      </c>
      <c r="B45" s="35">
        <v>1.0</v>
      </c>
      <c r="C45" s="45" t="s">
        <v>37</v>
      </c>
      <c r="D45" s="46">
        <v>8908.0</v>
      </c>
      <c r="E45" s="37">
        <v>43734.0</v>
      </c>
      <c r="F45" s="48"/>
      <c r="G45" s="6"/>
      <c r="H45" s="38" t="s">
        <v>101</v>
      </c>
      <c r="I45" s="4"/>
    </row>
    <row r="46">
      <c r="A46" s="45" t="s">
        <v>102</v>
      </c>
      <c r="B46" s="35">
        <v>1.0</v>
      </c>
      <c r="C46" s="45" t="s">
        <v>46</v>
      </c>
      <c r="D46" s="46">
        <v>166094.0</v>
      </c>
      <c r="E46" s="37">
        <v>43858.0</v>
      </c>
      <c r="F46" s="48"/>
      <c r="G46" s="6"/>
      <c r="H46" s="38" t="s">
        <v>103</v>
      </c>
      <c r="I46" s="4"/>
    </row>
    <row r="47">
      <c r="A47" s="50" t="s">
        <v>104</v>
      </c>
      <c r="B47" s="35">
        <v>1.0</v>
      </c>
      <c r="C47" s="45" t="s">
        <v>46</v>
      </c>
      <c r="D47" s="46">
        <v>252217.0</v>
      </c>
      <c r="E47" s="37">
        <v>43886.0</v>
      </c>
      <c r="F47" s="48"/>
      <c r="G47" s="6"/>
      <c r="H47" s="38" t="s">
        <v>105</v>
      </c>
      <c r="I47" s="4"/>
    </row>
    <row r="48">
      <c r="A48" s="45" t="s">
        <v>106</v>
      </c>
      <c r="B48" s="35">
        <v>1.0</v>
      </c>
      <c r="C48" s="45" t="s">
        <v>46</v>
      </c>
      <c r="D48" s="46">
        <v>66007.0</v>
      </c>
      <c r="E48" s="37">
        <v>43921.0</v>
      </c>
      <c r="F48" s="48"/>
      <c r="G48" s="6"/>
      <c r="H48" s="38" t="s">
        <v>107</v>
      </c>
      <c r="I48" s="4"/>
    </row>
    <row r="49">
      <c r="A49" s="45" t="s">
        <v>108</v>
      </c>
      <c r="B49" s="35">
        <v>1.0</v>
      </c>
      <c r="C49" s="45" t="s">
        <v>37</v>
      </c>
      <c r="D49" s="46">
        <v>64592.0</v>
      </c>
      <c r="E49" s="37">
        <v>43536.0</v>
      </c>
      <c r="F49" s="48"/>
      <c r="G49" s="6"/>
      <c r="H49" s="38" t="s">
        <v>33</v>
      </c>
      <c r="I49" s="4"/>
    </row>
    <row r="50">
      <c r="A50" s="45" t="s">
        <v>109</v>
      </c>
      <c r="B50" s="35">
        <v>1.0</v>
      </c>
      <c r="C50" s="45" t="s">
        <v>46</v>
      </c>
      <c r="D50" s="46">
        <v>15812.0</v>
      </c>
      <c r="E50" s="37">
        <v>43725.0</v>
      </c>
      <c r="F50" s="48"/>
      <c r="G50" s="6"/>
      <c r="H50" s="38" t="s">
        <v>110</v>
      </c>
      <c r="I50" s="4"/>
    </row>
    <row r="51">
      <c r="A51" s="45" t="s">
        <v>111</v>
      </c>
      <c r="B51" s="35">
        <v>1.0</v>
      </c>
      <c r="C51" s="45" t="s">
        <v>112</v>
      </c>
      <c r="D51" s="46">
        <v>53684.0</v>
      </c>
      <c r="E51" s="37">
        <v>43633.0</v>
      </c>
      <c r="F51" s="48"/>
      <c r="G51" s="6"/>
      <c r="H51" s="38" t="s">
        <v>63</v>
      </c>
      <c r="I51" s="4"/>
    </row>
    <row r="52">
      <c r="A52" s="45" t="s">
        <v>113</v>
      </c>
      <c r="B52" s="51">
        <v>1.0</v>
      </c>
      <c r="C52" s="45" t="s">
        <v>46</v>
      </c>
      <c r="D52" s="46">
        <v>96459.0</v>
      </c>
      <c r="E52" s="37">
        <v>43746.0</v>
      </c>
      <c r="F52" s="48"/>
      <c r="G52" s="6"/>
      <c r="H52" s="38" t="s">
        <v>114</v>
      </c>
      <c r="I52" s="4"/>
    </row>
    <row r="53">
      <c r="A53" s="45" t="s">
        <v>115</v>
      </c>
      <c r="B53" s="35">
        <v>1.0</v>
      </c>
      <c r="C53" s="45" t="s">
        <v>30</v>
      </c>
      <c r="D53" s="46">
        <v>37032.0</v>
      </c>
      <c r="E53" s="37">
        <v>43746.0</v>
      </c>
      <c r="F53" s="48"/>
      <c r="G53" s="6"/>
      <c r="H53" s="38" t="s">
        <v>116</v>
      </c>
      <c r="I53" s="4"/>
    </row>
    <row r="54">
      <c r="A54" s="45" t="s">
        <v>117</v>
      </c>
      <c r="B54" s="35">
        <v>1.0</v>
      </c>
      <c r="C54" s="45" t="s">
        <v>37</v>
      </c>
      <c r="D54" s="46">
        <v>13199.0</v>
      </c>
      <c r="E54" s="37">
        <v>43885.0</v>
      </c>
      <c r="F54" s="48"/>
      <c r="G54" s="6"/>
      <c r="H54" s="38" t="s">
        <v>118</v>
      </c>
      <c r="I54" s="4"/>
    </row>
    <row r="55">
      <c r="A55" s="45" t="s">
        <v>119</v>
      </c>
      <c r="B55" s="35">
        <v>1.0</v>
      </c>
      <c r="C55" s="45" t="s">
        <v>46</v>
      </c>
      <c r="D55" s="46">
        <v>16489.0</v>
      </c>
      <c r="E55" s="37">
        <v>43676.0</v>
      </c>
      <c r="F55" s="48"/>
      <c r="G55" s="6"/>
      <c r="H55" s="38" t="s">
        <v>120</v>
      </c>
      <c r="I55" s="4"/>
    </row>
    <row r="56">
      <c r="A56" s="45" t="s">
        <v>121</v>
      </c>
      <c r="B56" s="35">
        <v>1.0</v>
      </c>
      <c r="C56" s="45" t="s">
        <v>37</v>
      </c>
      <c r="D56" s="46">
        <v>182043.0</v>
      </c>
      <c r="E56" s="37">
        <v>43599.0</v>
      </c>
      <c r="F56" s="48"/>
      <c r="G56" s="6" t="s">
        <v>122</v>
      </c>
      <c r="H56" s="38" t="s">
        <v>123</v>
      </c>
      <c r="I56" s="4"/>
    </row>
    <row r="57">
      <c r="A57" s="45" t="s">
        <v>124</v>
      </c>
      <c r="B57" s="35">
        <v>1.0</v>
      </c>
      <c r="C57" s="45" t="s">
        <v>37</v>
      </c>
      <c r="D57" s="46">
        <v>22000.0</v>
      </c>
      <c r="E57" s="37">
        <v>43816.0</v>
      </c>
      <c r="F57" s="48"/>
      <c r="G57" s="6"/>
      <c r="H57" s="38" t="s">
        <v>125</v>
      </c>
      <c r="I57" s="4"/>
    </row>
    <row r="58">
      <c r="A58" s="45" t="s">
        <v>126</v>
      </c>
      <c r="B58" s="35">
        <v>1.0</v>
      </c>
      <c r="C58" s="45" t="s">
        <v>112</v>
      </c>
      <c r="D58" s="46">
        <v>35853.0</v>
      </c>
      <c r="E58" s="37">
        <v>43654.0</v>
      </c>
      <c r="F58" s="48"/>
      <c r="G58" s="6"/>
      <c r="H58" s="38" t="s">
        <v>127</v>
      </c>
      <c r="I58" s="4"/>
    </row>
    <row r="59">
      <c r="A59" s="45" t="s">
        <v>128</v>
      </c>
      <c r="B59" s="35">
        <v>1.0</v>
      </c>
      <c r="C59" s="45" t="s">
        <v>46</v>
      </c>
      <c r="D59" s="46">
        <v>162500.0</v>
      </c>
      <c r="E59" s="37">
        <v>43858.0</v>
      </c>
      <c r="F59" s="48"/>
      <c r="G59" s="6"/>
      <c r="H59" s="38" t="s">
        <v>129</v>
      </c>
      <c r="I59" s="4"/>
    </row>
    <row r="60">
      <c r="A60" s="45" t="s">
        <v>130</v>
      </c>
      <c r="B60" s="35">
        <v>1.0</v>
      </c>
      <c r="C60" s="45" t="s">
        <v>37</v>
      </c>
      <c r="D60" s="46">
        <v>39486.0</v>
      </c>
      <c r="E60" s="37">
        <v>43724.0</v>
      </c>
      <c r="F60" s="48"/>
      <c r="G60" s="6"/>
      <c r="H60" s="38" t="s">
        <v>131</v>
      </c>
      <c r="I60" s="4"/>
    </row>
    <row r="61">
      <c r="A61" s="45" t="s">
        <v>132</v>
      </c>
      <c r="B61" s="35">
        <v>1.0</v>
      </c>
      <c r="C61" s="45" t="s">
        <v>112</v>
      </c>
      <c r="D61" s="46">
        <v>84153.0</v>
      </c>
      <c r="E61" s="37">
        <v>43685.0</v>
      </c>
      <c r="F61" s="48"/>
      <c r="G61" s="6"/>
      <c r="H61" s="38" t="s">
        <v>133</v>
      </c>
      <c r="I61" s="4"/>
    </row>
    <row r="62">
      <c r="A62" s="45" t="s">
        <v>134</v>
      </c>
      <c r="B62" s="35">
        <v>1.0</v>
      </c>
      <c r="C62" s="45" t="s">
        <v>30</v>
      </c>
      <c r="D62" s="46">
        <v>14736.0</v>
      </c>
      <c r="E62" s="37">
        <v>43550.0</v>
      </c>
      <c r="F62" s="48"/>
      <c r="G62" s="6"/>
      <c r="H62" s="38" t="s">
        <v>33</v>
      </c>
      <c r="I62" s="4"/>
    </row>
    <row r="63">
      <c r="A63" s="45" t="s">
        <v>135</v>
      </c>
      <c r="B63" s="35">
        <v>1.0</v>
      </c>
      <c r="C63" s="45" t="s">
        <v>37</v>
      </c>
      <c r="D63" s="46">
        <v>43843.0</v>
      </c>
      <c r="E63" s="37">
        <v>43690.0</v>
      </c>
      <c r="F63" s="48"/>
      <c r="G63" s="6"/>
      <c r="H63" s="38" t="s">
        <v>136</v>
      </c>
      <c r="I63" s="4"/>
    </row>
    <row r="64">
      <c r="A64" s="45" t="s">
        <v>137</v>
      </c>
      <c r="B64" s="35">
        <v>1.0</v>
      </c>
      <c r="C64" s="45" t="s">
        <v>46</v>
      </c>
      <c r="D64" s="46">
        <v>122902.0</v>
      </c>
      <c r="E64" s="37">
        <v>43858.0</v>
      </c>
      <c r="F64" s="48"/>
      <c r="G64" s="6"/>
      <c r="H64" s="38" t="s">
        <v>138</v>
      </c>
      <c r="I64" s="4"/>
    </row>
    <row r="65">
      <c r="A65" s="45" t="s">
        <v>139</v>
      </c>
      <c r="B65" s="35">
        <v>1.0</v>
      </c>
      <c r="C65" s="45" t="s">
        <v>46</v>
      </c>
      <c r="D65" s="46">
        <v>82288.0</v>
      </c>
      <c r="E65" s="37">
        <v>43515.0</v>
      </c>
      <c r="F65" s="48"/>
      <c r="G65" s="6"/>
      <c r="H65" s="40" t="s">
        <v>33</v>
      </c>
      <c r="I65" s="4"/>
    </row>
    <row r="66">
      <c r="A66" s="45" t="s">
        <v>140</v>
      </c>
      <c r="B66" s="35">
        <v>1.0</v>
      </c>
      <c r="C66" s="45" t="s">
        <v>46</v>
      </c>
      <c r="D66" s="46">
        <v>169961.0</v>
      </c>
      <c r="E66" s="37">
        <v>43662.0</v>
      </c>
      <c r="F66" s="48"/>
      <c r="G66" s="6"/>
      <c r="H66" s="38" t="s">
        <v>141</v>
      </c>
      <c r="I66" s="4"/>
    </row>
    <row r="67">
      <c r="A67" s="45" t="s">
        <v>142</v>
      </c>
      <c r="B67" s="35">
        <v>1.0</v>
      </c>
      <c r="C67" s="45" t="s">
        <v>37</v>
      </c>
      <c r="D67" s="46">
        <v>93288.0</v>
      </c>
      <c r="E67" s="37">
        <v>43761.0</v>
      </c>
      <c r="F67" s="48"/>
      <c r="G67" s="6"/>
      <c r="H67" s="38" t="s">
        <v>143</v>
      </c>
      <c r="I67" s="4"/>
    </row>
    <row r="68">
      <c r="A68" s="45" t="s">
        <v>144</v>
      </c>
      <c r="B68" s="35">
        <v>1.0</v>
      </c>
      <c r="C68" s="45" t="s">
        <v>46</v>
      </c>
      <c r="D68" s="46">
        <v>55515.0</v>
      </c>
      <c r="E68" s="37">
        <v>43887.0</v>
      </c>
      <c r="F68" s="48"/>
      <c r="G68" s="6"/>
      <c r="H68" s="38" t="s">
        <v>145</v>
      </c>
      <c r="I68" s="4"/>
    </row>
    <row r="69">
      <c r="A69" s="45" t="s">
        <v>146</v>
      </c>
      <c r="B69" s="35">
        <v>1.0</v>
      </c>
      <c r="C69" s="45" t="s">
        <v>30</v>
      </c>
      <c r="D69" s="46">
        <v>67253.0</v>
      </c>
      <c r="E69" s="37">
        <v>43760.0</v>
      </c>
      <c r="F69" s="48"/>
      <c r="G69" s="6"/>
      <c r="H69" s="38" t="s">
        <v>147</v>
      </c>
      <c r="I69" s="4"/>
    </row>
    <row r="70">
      <c r="A70" s="45" t="s">
        <v>148</v>
      </c>
      <c r="B70" s="35">
        <v>1.0</v>
      </c>
      <c r="C70" s="45" t="s">
        <v>46</v>
      </c>
      <c r="D70" s="46">
        <v>130265.0</v>
      </c>
      <c r="E70" s="37">
        <v>43746.0</v>
      </c>
      <c r="F70" s="48"/>
      <c r="G70" s="6"/>
      <c r="H70" s="38" t="s">
        <v>149</v>
      </c>
      <c r="I70" s="4"/>
    </row>
    <row r="71">
      <c r="A71" s="45" t="s">
        <v>150</v>
      </c>
      <c r="B71" s="35">
        <v>1.0</v>
      </c>
      <c r="C71" s="45" t="s">
        <v>37</v>
      </c>
      <c r="D71" s="46">
        <v>30913.0</v>
      </c>
      <c r="E71" s="37">
        <v>43781.0</v>
      </c>
      <c r="F71" s="48"/>
      <c r="G71" s="6"/>
      <c r="H71" s="38" t="s">
        <v>151</v>
      </c>
      <c r="I71" s="4"/>
    </row>
    <row r="72">
      <c r="A72" s="45" t="s">
        <v>152</v>
      </c>
      <c r="B72" s="35">
        <v>1.0</v>
      </c>
      <c r="C72" s="45" t="s">
        <v>46</v>
      </c>
      <c r="D72" s="46">
        <v>19514.0</v>
      </c>
      <c r="E72" s="37">
        <v>43816.0</v>
      </c>
      <c r="F72" s="48"/>
      <c r="G72" s="6"/>
      <c r="H72" s="38" t="s">
        <v>153</v>
      </c>
      <c r="I72" s="4"/>
    </row>
    <row r="73">
      <c r="A73" s="45" t="s">
        <v>154</v>
      </c>
      <c r="B73" s="35">
        <v>1.0</v>
      </c>
      <c r="C73" s="45" t="s">
        <v>30</v>
      </c>
      <c r="D73" s="46">
        <v>36477.0</v>
      </c>
      <c r="E73" s="37">
        <v>43773.0</v>
      </c>
      <c r="F73" s="48"/>
      <c r="G73" s="6"/>
      <c r="H73" s="38" t="s">
        <v>155</v>
      </c>
      <c r="I73" s="4"/>
    </row>
    <row r="74">
      <c r="A74" s="45" t="s">
        <v>156</v>
      </c>
      <c r="B74" s="35">
        <v>1.0</v>
      </c>
      <c r="C74" s="45" t="s">
        <v>46</v>
      </c>
      <c r="D74" s="46">
        <v>162558.0</v>
      </c>
      <c r="E74" s="37">
        <v>43355.0</v>
      </c>
      <c r="F74" s="48"/>
      <c r="G74" s="6"/>
      <c r="H74" s="38" t="str">
        <f>HYPERLINK("https://www.cedamia.org/global/","https://www.cedamia.org/global/")</f>
        <v>https://www.cedamia.org/global/</v>
      </c>
      <c r="I74" s="4"/>
    </row>
    <row r="75">
      <c r="A75" s="45" t="s">
        <v>157</v>
      </c>
      <c r="B75" s="35">
        <v>1.0</v>
      </c>
      <c r="C75" s="45" t="s">
        <v>46</v>
      </c>
      <c r="D75" s="46">
        <v>165633.0</v>
      </c>
      <c r="E75" s="37">
        <v>43690.0</v>
      </c>
      <c r="F75" s="48"/>
      <c r="G75" s="6"/>
      <c r="H75" s="38" t="s">
        <v>158</v>
      </c>
      <c r="I75" s="4"/>
    </row>
    <row r="76">
      <c r="A76" s="45" t="s">
        <v>159</v>
      </c>
      <c r="B76" s="35">
        <v>1.0</v>
      </c>
      <c r="C76" s="45" t="s">
        <v>46</v>
      </c>
      <c r="D76" s="46">
        <v>16887.0</v>
      </c>
      <c r="E76" s="37">
        <v>43760.0</v>
      </c>
      <c r="F76" s="48"/>
      <c r="G76" s="6"/>
      <c r="H76" s="38" t="s">
        <v>160</v>
      </c>
      <c r="I76" s="4"/>
    </row>
    <row r="77">
      <c r="A77" s="45" t="s">
        <v>161</v>
      </c>
      <c r="B77" s="35">
        <v>1.0</v>
      </c>
      <c r="C77" s="45" t="s">
        <v>40</v>
      </c>
      <c r="D77" s="46">
        <v>39139.0</v>
      </c>
      <c r="E77" s="37">
        <v>43809.0</v>
      </c>
      <c r="F77" s="48"/>
      <c r="G77" s="6"/>
      <c r="H77" s="38" t="s">
        <v>162</v>
      </c>
      <c r="I77" s="4"/>
    </row>
    <row r="78">
      <c r="A78" s="45" t="s">
        <v>163</v>
      </c>
      <c r="B78" s="35">
        <v>1.0</v>
      </c>
      <c r="C78" s="45" t="s">
        <v>30</v>
      </c>
      <c r="D78" s="46">
        <v>21735.0</v>
      </c>
      <c r="E78" s="37">
        <v>43752.0</v>
      </c>
      <c r="F78" s="48"/>
      <c r="G78" s="6"/>
      <c r="H78" s="38" t="s">
        <v>164</v>
      </c>
      <c r="I78" s="4"/>
    </row>
    <row r="79">
      <c r="A79" s="45" t="s">
        <v>165</v>
      </c>
      <c r="B79" s="35">
        <v>1.0</v>
      </c>
      <c r="C79" s="45" t="s">
        <v>37</v>
      </c>
      <c r="D79" s="46">
        <v>164103.0</v>
      </c>
      <c r="E79" s="37">
        <v>43613.0</v>
      </c>
      <c r="F79" s="48"/>
      <c r="G79" s="6"/>
      <c r="H79" s="38" t="s">
        <v>166</v>
      </c>
      <c r="I79" s="4"/>
    </row>
    <row r="80">
      <c r="A80" s="45" t="s">
        <v>167</v>
      </c>
      <c r="B80" s="35">
        <v>1.0</v>
      </c>
      <c r="C80" s="45" t="s">
        <v>168</v>
      </c>
      <c r="D80" s="46">
        <v>52149.0</v>
      </c>
      <c r="E80" s="37">
        <v>43664.0</v>
      </c>
      <c r="F80" s="48"/>
      <c r="G80" s="6"/>
      <c r="H80" s="38" t="s">
        <v>169</v>
      </c>
      <c r="I80" s="4"/>
    </row>
    <row r="81">
      <c r="A81" s="45" t="s">
        <v>170</v>
      </c>
      <c r="B81" s="35">
        <v>1.0</v>
      </c>
      <c r="C81" s="45" t="s">
        <v>37</v>
      </c>
      <c r="D81" s="46">
        <v>67658.0</v>
      </c>
      <c r="E81" s="37">
        <v>43668.0</v>
      </c>
      <c r="F81" s="48"/>
      <c r="G81" s="6"/>
      <c r="H81" s="38" t="s">
        <v>63</v>
      </c>
      <c r="I81" s="4"/>
    </row>
    <row r="82">
      <c r="A82" s="45" t="s">
        <v>171</v>
      </c>
      <c r="B82" s="35">
        <v>1.0</v>
      </c>
      <c r="C82" s="45" t="s">
        <v>37</v>
      </c>
      <c r="D82" s="46">
        <v>271278.0</v>
      </c>
      <c r="E82" s="37">
        <v>43704.0</v>
      </c>
      <c r="F82" s="48"/>
      <c r="G82" s="6"/>
      <c r="H82" s="38" t="s">
        <v>172</v>
      </c>
      <c r="I82" s="4"/>
    </row>
    <row r="83">
      <c r="A83" s="45" t="s">
        <v>173</v>
      </c>
      <c r="B83" s="35">
        <v>1.0</v>
      </c>
      <c r="C83" s="45" t="s">
        <v>30</v>
      </c>
      <c r="D83" s="46">
        <v>126120.0</v>
      </c>
      <c r="E83" s="37">
        <v>43746.0</v>
      </c>
      <c r="F83" s="48"/>
      <c r="G83" s="6"/>
      <c r="H83" s="38" t="s">
        <v>174</v>
      </c>
      <c r="I83" s="4"/>
    </row>
    <row r="84">
      <c r="A84" s="45" t="s">
        <v>175</v>
      </c>
      <c r="B84" s="35">
        <v>1.0</v>
      </c>
      <c r="C84" s="45" t="s">
        <v>30</v>
      </c>
      <c r="D84" s="46">
        <v>14064.0</v>
      </c>
      <c r="E84" s="37">
        <v>43696.0</v>
      </c>
      <c r="F84" s="48"/>
      <c r="G84" s="6"/>
      <c r="H84" s="38" t="s">
        <v>176</v>
      </c>
      <c r="I84" s="4"/>
    </row>
    <row r="85">
      <c r="A85" s="45" t="s">
        <v>177</v>
      </c>
      <c r="B85" s="35">
        <v>1.0</v>
      </c>
      <c r="C85" s="45" t="s">
        <v>46</v>
      </c>
      <c r="D85" s="46">
        <v>113200.0</v>
      </c>
      <c r="E85" s="37">
        <v>43726.0</v>
      </c>
      <c r="F85" s="48"/>
      <c r="G85" s="6"/>
      <c r="H85" s="38" t="s">
        <v>178</v>
      </c>
      <c r="I85" s="4"/>
    </row>
    <row r="86">
      <c r="A86" s="45" t="s">
        <v>179</v>
      </c>
      <c r="B86" s="35">
        <v>1.0</v>
      </c>
      <c r="C86" s="45" t="s">
        <v>46</v>
      </c>
      <c r="D86" s="46">
        <v>2982.0</v>
      </c>
      <c r="E86" s="37">
        <v>43818.0</v>
      </c>
      <c r="F86" s="48"/>
      <c r="G86" s="6"/>
      <c r="H86" s="38" t="s">
        <v>180</v>
      </c>
      <c r="I86" s="4"/>
    </row>
    <row r="87">
      <c r="A87" s="45" t="s">
        <v>181</v>
      </c>
      <c r="B87" s="35">
        <v>1.0</v>
      </c>
      <c r="C87" s="45" t="s">
        <v>37</v>
      </c>
      <c r="D87" s="46">
        <v>140660.0</v>
      </c>
      <c r="E87" s="37">
        <v>43585.0</v>
      </c>
      <c r="F87" s="48"/>
      <c r="G87" s="6" t="s">
        <v>182</v>
      </c>
      <c r="H87" s="38" t="s">
        <v>183</v>
      </c>
      <c r="I87" s="4"/>
    </row>
    <row r="88">
      <c r="A88" s="45" t="s">
        <v>184</v>
      </c>
      <c r="B88" s="35">
        <v>1.0</v>
      </c>
      <c r="C88" s="45" t="s">
        <v>37</v>
      </c>
      <c r="D88" s="46">
        <v>127446.0</v>
      </c>
      <c r="E88" s="37">
        <v>43613.0</v>
      </c>
      <c r="F88" s="48"/>
      <c r="G88" s="6"/>
      <c r="H88" s="38" t="s">
        <v>185</v>
      </c>
      <c r="I88" s="4"/>
    </row>
    <row r="89">
      <c r="A89" s="45" t="s">
        <v>186</v>
      </c>
      <c r="B89" s="35">
        <v>1.0</v>
      </c>
      <c r="C89" s="45" t="s">
        <v>30</v>
      </c>
      <c r="D89" s="46">
        <v>144440.0</v>
      </c>
      <c r="E89" s="37">
        <v>43766.0</v>
      </c>
      <c r="F89" s="48"/>
      <c r="G89" s="6"/>
      <c r="H89" s="38" t="s">
        <v>187</v>
      </c>
      <c r="I89" s="4"/>
    </row>
    <row r="90">
      <c r="A90" s="45" t="s">
        <v>188</v>
      </c>
      <c r="B90" s="35">
        <v>1.0</v>
      </c>
      <c r="C90" s="45" t="s">
        <v>46</v>
      </c>
      <c r="D90" s="46">
        <v>116207.0</v>
      </c>
      <c r="E90" s="37">
        <v>43878.0</v>
      </c>
      <c r="F90" s="48"/>
      <c r="G90" s="6"/>
      <c r="H90" s="38" t="s">
        <v>189</v>
      </c>
      <c r="I90" s="4"/>
    </row>
    <row r="91">
      <c r="A91" s="45" t="s">
        <v>190</v>
      </c>
      <c r="B91" s="35">
        <v>1.0</v>
      </c>
      <c r="C91" s="45" t="s">
        <v>46</v>
      </c>
      <c r="D91" s="46">
        <v>32651.0</v>
      </c>
      <c r="E91" s="37">
        <v>43704.0</v>
      </c>
      <c r="F91" s="48"/>
      <c r="G91" s="6"/>
      <c r="H91" s="38" t="s">
        <v>191</v>
      </c>
      <c r="I91" s="4"/>
    </row>
    <row r="92">
      <c r="A92" s="45" t="s">
        <v>192</v>
      </c>
      <c r="B92" s="35">
        <v>1.0</v>
      </c>
      <c r="C92" s="45" t="s">
        <v>40</v>
      </c>
      <c r="D92" s="46">
        <v>149195.0</v>
      </c>
      <c r="E92" s="37">
        <v>43705.0</v>
      </c>
      <c r="F92" s="48"/>
      <c r="G92" s="6"/>
      <c r="H92" s="38" t="s">
        <v>193</v>
      </c>
      <c r="I92" s="4"/>
    </row>
    <row r="93">
      <c r="A93" s="45" t="s">
        <v>194</v>
      </c>
      <c r="B93" s="35">
        <v>1.0</v>
      </c>
      <c r="C93" s="45" t="s">
        <v>37</v>
      </c>
      <c r="D93" s="46">
        <v>208373.0</v>
      </c>
      <c r="E93" s="37">
        <v>43640.0</v>
      </c>
      <c r="F93" s="48"/>
      <c r="G93" s="6"/>
      <c r="H93" s="38" t="s">
        <v>195</v>
      </c>
      <c r="I93" s="4"/>
    </row>
    <row r="94">
      <c r="A94" s="45" t="s">
        <v>196</v>
      </c>
      <c r="B94" s="35">
        <v>1.0</v>
      </c>
      <c r="C94" s="45" t="s">
        <v>37</v>
      </c>
      <c r="D94" s="46">
        <v>96108.0</v>
      </c>
      <c r="E94" s="37">
        <v>43727.0</v>
      </c>
      <c r="F94" s="48"/>
      <c r="G94" s="6"/>
      <c r="H94" s="38" t="s">
        <v>197</v>
      </c>
      <c r="I94" s="4"/>
    </row>
    <row r="95">
      <c r="A95" s="45" t="s">
        <v>198</v>
      </c>
      <c r="B95" s="35">
        <v>1.0</v>
      </c>
      <c r="C95" s="45" t="s">
        <v>37</v>
      </c>
      <c r="D95" s="46">
        <v>14220.0</v>
      </c>
      <c r="E95" s="37">
        <v>43521.0</v>
      </c>
      <c r="F95" s="48"/>
      <c r="G95" s="6"/>
      <c r="H95" s="38" t="s">
        <v>199</v>
      </c>
      <c r="I95" s="4"/>
    </row>
    <row r="96">
      <c r="A96" s="45" t="s">
        <v>200</v>
      </c>
      <c r="B96" s="35">
        <v>1.0</v>
      </c>
      <c r="C96" s="45" t="s">
        <v>30</v>
      </c>
      <c r="D96" s="46">
        <v>15248.0</v>
      </c>
      <c r="E96" s="37">
        <v>43815.0</v>
      </c>
      <c r="F96" s="48"/>
      <c r="G96" s="6"/>
      <c r="H96" s="38" t="s">
        <v>201</v>
      </c>
      <c r="I96" s="4"/>
    </row>
    <row r="97">
      <c r="A97" s="45" t="s">
        <v>202</v>
      </c>
      <c r="B97" s="35">
        <v>1.0</v>
      </c>
      <c r="C97" s="45" t="s">
        <v>40</v>
      </c>
      <c r="D97" s="46">
        <v>34990.0</v>
      </c>
      <c r="E97" s="37">
        <v>43326.0</v>
      </c>
      <c r="F97" s="48"/>
      <c r="G97" s="6"/>
      <c r="H97" s="38" t="str">
        <f t="shared" ref="H97:H98" si="1">HYPERLINK("https://www.cedamia.org/global/","https://www.cedamia.org/global/")</f>
        <v>https://www.cedamia.org/global/</v>
      </c>
      <c r="I97" s="4"/>
    </row>
    <row r="98">
      <c r="A98" s="45" t="s">
        <v>203</v>
      </c>
      <c r="B98" s="35">
        <v>1.0</v>
      </c>
      <c r="C98" s="45" t="s">
        <v>40</v>
      </c>
      <c r="D98" s="46">
        <v>35768.0</v>
      </c>
      <c r="E98" s="37">
        <v>43194.0</v>
      </c>
      <c r="F98" s="48"/>
      <c r="G98" s="6"/>
      <c r="H98" s="38" t="str">
        <f t="shared" si="1"/>
        <v>https://www.cedamia.org/global/</v>
      </c>
      <c r="I98" s="4"/>
    </row>
    <row r="99">
      <c r="A99" s="45" t="s">
        <v>204</v>
      </c>
      <c r="B99" s="35">
        <v>1.0</v>
      </c>
      <c r="C99" s="45" t="s">
        <v>46</v>
      </c>
      <c r="D99" s="46">
        <v>35957.0</v>
      </c>
      <c r="E99" s="37">
        <v>43745.0</v>
      </c>
      <c r="F99" s="48"/>
      <c r="G99" s="6"/>
      <c r="H99" s="38" t="s">
        <v>205</v>
      </c>
      <c r="I99" s="35"/>
      <c r="J99" s="45"/>
      <c r="K99" s="46"/>
      <c r="L99" s="37"/>
      <c r="M99" s="48"/>
      <c r="N99" s="6"/>
      <c r="O99" s="50"/>
      <c r="P99" s="4"/>
    </row>
    <row r="100">
      <c r="A100" s="45" t="s">
        <v>206</v>
      </c>
      <c r="B100" s="35">
        <v>1.0</v>
      </c>
      <c r="C100" s="45" t="s">
        <v>37</v>
      </c>
      <c r="D100" s="46">
        <v>74114.0</v>
      </c>
      <c r="E100" s="37">
        <v>43809.0</v>
      </c>
      <c r="F100" s="48"/>
      <c r="G100" s="6"/>
      <c r="H100" s="38" t="s">
        <v>207</v>
      </c>
      <c r="I100" s="4"/>
    </row>
    <row r="101">
      <c r="A101" s="45" t="s">
        <v>208</v>
      </c>
      <c r="B101" s="35">
        <v>1.0</v>
      </c>
      <c r="C101" s="45" t="s">
        <v>37</v>
      </c>
      <c r="D101" s="46">
        <v>80339.0</v>
      </c>
      <c r="E101" s="37">
        <v>43755.0</v>
      </c>
      <c r="F101" s="48"/>
      <c r="G101" s="6"/>
      <c r="H101" s="38" t="s">
        <v>209</v>
      </c>
      <c r="I101" s="4"/>
    </row>
    <row r="102">
      <c r="A102" s="45" t="s">
        <v>210</v>
      </c>
      <c r="B102" s="35">
        <v>1.0</v>
      </c>
      <c r="C102" s="45" t="s">
        <v>37</v>
      </c>
      <c r="D102" s="46">
        <v>47882.0</v>
      </c>
      <c r="E102" s="37">
        <v>43873.0</v>
      </c>
      <c r="F102" s="48"/>
      <c r="G102" s="6"/>
      <c r="H102" s="38" t="s">
        <v>211</v>
      </c>
      <c r="I102" s="4"/>
    </row>
    <row r="103">
      <c r="A103" s="45" t="s">
        <v>212</v>
      </c>
      <c r="B103" s="35">
        <v>1.0</v>
      </c>
      <c r="C103" s="45" t="s">
        <v>37</v>
      </c>
      <c r="D103" s="46">
        <v>216071.0</v>
      </c>
      <c r="E103" s="37">
        <v>43689.0</v>
      </c>
      <c r="F103" s="48"/>
      <c r="G103" s="6"/>
      <c r="H103" s="38" t="s">
        <v>213</v>
      </c>
      <c r="I103" s="4"/>
    </row>
    <row r="104">
      <c r="A104" s="45" t="s">
        <v>214</v>
      </c>
      <c r="B104" s="35">
        <v>1.0</v>
      </c>
      <c r="C104" s="45" t="s">
        <v>37</v>
      </c>
      <c r="D104" s="46">
        <v>58964.0</v>
      </c>
      <c r="E104" s="37">
        <v>43717.0</v>
      </c>
      <c r="F104" s="48"/>
      <c r="G104" s="6"/>
      <c r="H104" s="38" t="s">
        <v>215</v>
      </c>
      <c r="I104" s="4"/>
    </row>
    <row r="105">
      <c r="A105" s="45" t="s">
        <v>216</v>
      </c>
      <c r="B105" s="35">
        <v>1.0</v>
      </c>
      <c r="C105" s="45" t="s">
        <v>46</v>
      </c>
      <c r="D105" s="46">
        <v>95981.0</v>
      </c>
      <c r="E105" s="37">
        <v>42773.0</v>
      </c>
      <c r="F105" s="48"/>
      <c r="G105" s="6"/>
      <c r="H105" s="38" t="s">
        <v>217</v>
      </c>
      <c r="I105" s="4"/>
    </row>
    <row r="106">
      <c r="A106" s="53" t="s">
        <v>218</v>
      </c>
      <c r="B106" s="35">
        <v>1.0</v>
      </c>
      <c r="C106" s="45" t="s">
        <v>46</v>
      </c>
      <c r="D106" s="46">
        <v>159180.0</v>
      </c>
      <c r="E106" s="37">
        <v>43718.0</v>
      </c>
      <c r="F106" s="46"/>
      <c r="G106" s="54"/>
      <c r="H106" s="38" t="s">
        <v>219</v>
      </c>
      <c r="I106" s="4"/>
    </row>
    <row r="107">
      <c r="A107" s="4"/>
      <c r="C107" s="4"/>
      <c r="D107" s="37"/>
      <c r="E107" s="37"/>
      <c r="F107" s="46"/>
      <c r="G107" s="54"/>
      <c r="H107" s="40"/>
      <c r="I107" s="4"/>
    </row>
    <row r="108">
      <c r="A108" s="41" t="s">
        <v>220</v>
      </c>
      <c r="B108" s="4">
        <f>SUM(B12:B107)</f>
        <v>95</v>
      </c>
      <c r="C108" s="4"/>
      <c r="D108" s="56">
        <f>IFERROR(__xludf.DUMMYFUNCTION("IMPORTDATA(""https://api.icef-online.org/api/country/AUS/population"")"),8664607.0)</f>
        <v>8664607</v>
      </c>
      <c r="E108" s="43" t="s">
        <v>27</v>
      </c>
      <c r="F108" s="57">
        <v>2.5120231E7</v>
      </c>
      <c r="G108" s="44">
        <f>(D108/F108)</f>
        <v>0.3449254507</v>
      </c>
      <c r="H108" s="40"/>
      <c r="I108" s="4"/>
    </row>
    <row r="109">
      <c r="A109" s="41" t="s">
        <v>221</v>
      </c>
      <c r="B109" s="4"/>
      <c r="C109" s="4"/>
      <c r="D109" s="4"/>
      <c r="E109" s="32"/>
      <c r="F109" s="32"/>
      <c r="G109" s="6"/>
      <c r="H109" s="40"/>
      <c r="I109" s="40"/>
      <c r="J109" s="40"/>
      <c r="K109" s="40"/>
      <c r="L109" s="40"/>
      <c r="M109" s="40"/>
      <c r="N109" s="40"/>
      <c r="O109" s="40"/>
      <c r="P109" s="40"/>
      <c r="Q109" s="40"/>
      <c r="R109" s="40"/>
      <c r="S109" s="40"/>
      <c r="T109" s="40"/>
      <c r="U109" s="40"/>
    </row>
    <row r="110">
      <c r="A110" s="45" t="s">
        <v>222</v>
      </c>
      <c r="B110" s="35">
        <v>1.0</v>
      </c>
      <c r="C110" s="45" t="s">
        <v>30</v>
      </c>
      <c r="D110" s="46">
        <v>1677000.0</v>
      </c>
      <c r="E110" s="37">
        <v>43733.0</v>
      </c>
      <c r="F110" s="48"/>
      <c r="G110" s="6"/>
      <c r="H110" s="38" t="s">
        <v>223</v>
      </c>
      <c r="I110" s="4"/>
    </row>
    <row r="111">
      <c r="A111" s="4"/>
      <c r="B111" s="4"/>
      <c r="C111" s="4"/>
      <c r="D111" s="4"/>
      <c r="E111" s="32"/>
      <c r="F111" s="32"/>
      <c r="G111" s="6"/>
      <c r="H111" s="40"/>
      <c r="I111" s="40"/>
      <c r="J111" s="40"/>
      <c r="K111" s="40"/>
      <c r="L111" s="40"/>
      <c r="M111" s="40"/>
      <c r="N111" s="40"/>
      <c r="O111" s="40"/>
      <c r="P111" s="40"/>
      <c r="Q111" s="40"/>
      <c r="R111" s="40"/>
      <c r="S111" s="40"/>
      <c r="T111" s="40"/>
      <c r="U111" s="40"/>
    </row>
    <row r="112">
      <c r="A112" s="31" t="s">
        <v>224</v>
      </c>
      <c r="B112" s="4">
        <f>B124</f>
        <v>10</v>
      </c>
      <c r="C112" s="4"/>
      <c r="D112" s="4"/>
      <c r="E112" s="32"/>
      <c r="F112" s="32"/>
      <c r="G112" s="6"/>
      <c r="H112" s="40"/>
      <c r="I112" s="40"/>
      <c r="J112" s="40"/>
      <c r="K112" s="40"/>
      <c r="L112" s="40"/>
      <c r="M112" s="40"/>
      <c r="N112" s="40"/>
      <c r="O112" s="40"/>
      <c r="P112" s="40"/>
      <c r="Q112" s="40"/>
      <c r="R112" s="40"/>
      <c r="S112" s="40"/>
      <c r="T112" s="40"/>
      <c r="U112" s="40"/>
    </row>
    <row r="113">
      <c r="A113" s="6" t="s">
        <v>225</v>
      </c>
      <c r="B113" s="35">
        <v>1.0</v>
      </c>
      <c r="C113" s="6" t="s">
        <v>226</v>
      </c>
      <c r="D113" s="36">
        <v>8858775.0</v>
      </c>
      <c r="E113" s="37">
        <v>43733.0</v>
      </c>
      <c r="F113" s="32"/>
      <c r="G113" s="6"/>
      <c r="H113" s="38" t="s">
        <v>227</v>
      </c>
      <c r="I113" s="40"/>
      <c r="J113" s="40"/>
      <c r="K113" s="40"/>
      <c r="L113" s="40"/>
      <c r="M113" s="40"/>
      <c r="N113" s="40"/>
      <c r="O113" s="40"/>
      <c r="P113" s="40"/>
      <c r="Q113" s="40"/>
      <c r="R113" s="40"/>
      <c r="S113" s="40"/>
      <c r="T113" s="40"/>
      <c r="U113" s="40"/>
    </row>
    <row r="114">
      <c r="A114" s="6" t="s">
        <v>228</v>
      </c>
      <c r="B114" s="35">
        <v>1.0</v>
      </c>
      <c r="C114" s="6" t="s">
        <v>229</v>
      </c>
      <c r="D114" s="36">
        <v>4972.0</v>
      </c>
      <c r="E114" s="37">
        <v>43650.0</v>
      </c>
      <c r="F114" s="32"/>
      <c r="G114" s="6"/>
      <c r="H114" s="38" t="s">
        <v>230</v>
      </c>
      <c r="I114" s="40"/>
      <c r="J114" s="40"/>
      <c r="K114" s="40"/>
      <c r="L114" s="40"/>
      <c r="M114" s="40"/>
      <c r="N114" s="40"/>
      <c r="O114" s="40"/>
      <c r="P114" s="40"/>
      <c r="Q114" s="40"/>
      <c r="R114" s="40"/>
      <c r="S114" s="40"/>
      <c r="T114" s="40"/>
      <c r="U114" s="40"/>
    </row>
    <row r="115">
      <c r="A115" s="6" t="s">
        <v>231</v>
      </c>
      <c r="B115" s="35">
        <v>1.0</v>
      </c>
      <c r="C115" s="6" t="s">
        <v>229</v>
      </c>
      <c r="D115" s="36">
        <v>6650.0</v>
      </c>
      <c r="E115" s="37">
        <v>43654.0</v>
      </c>
      <c r="F115" s="32"/>
      <c r="G115" s="6"/>
      <c r="H115" s="38" t="s">
        <v>232</v>
      </c>
      <c r="I115" s="40"/>
      <c r="J115" s="40"/>
      <c r="K115" s="40"/>
      <c r="L115" s="40"/>
      <c r="M115" s="40"/>
      <c r="N115" s="40"/>
      <c r="O115" s="40"/>
      <c r="P115" s="40"/>
      <c r="Q115" s="40"/>
      <c r="R115" s="40"/>
      <c r="S115" s="40"/>
      <c r="T115" s="40"/>
      <c r="U115" s="40"/>
    </row>
    <row r="116">
      <c r="A116" s="6" t="s">
        <v>233</v>
      </c>
      <c r="B116" s="35">
        <v>1.0</v>
      </c>
      <c r="C116" s="6" t="s">
        <v>234</v>
      </c>
      <c r="D116" s="36">
        <v>132493.0</v>
      </c>
      <c r="E116" s="37">
        <v>43669.0</v>
      </c>
      <c r="F116" s="32"/>
      <c r="G116" s="6"/>
      <c r="H116" s="40"/>
      <c r="I116" s="40"/>
      <c r="J116" s="40"/>
      <c r="K116" s="40"/>
      <c r="L116" s="40"/>
      <c r="M116" s="40"/>
      <c r="N116" s="40"/>
      <c r="O116" s="40"/>
      <c r="P116" s="40"/>
      <c r="Q116" s="40"/>
      <c r="R116" s="40"/>
      <c r="S116" s="40"/>
      <c r="T116" s="40"/>
      <c r="U116" s="40"/>
    </row>
    <row r="117">
      <c r="A117" s="6" t="s">
        <v>235</v>
      </c>
      <c r="B117" s="35">
        <v>1.0</v>
      </c>
      <c r="C117" s="6" t="s">
        <v>234</v>
      </c>
      <c r="D117" s="36">
        <v>19223.0</v>
      </c>
      <c r="E117" s="37">
        <v>43656.0</v>
      </c>
      <c r="F117" s="32"/>
      <c r="G117" s="6"/>
      <c r="H117" s="38" t="s">
        <v>236</v>
      </c>
      <c r="I117" s="40"/>
      <c r="J117" s="40"/>
      <c r="K117" s="40"/>
      <c r="L117" s="40"/>
      <c r="M117" s="40"/>
      <c r="N117" s="40"/>
      <c r="O117" s="40"/>
      <c r="P117" s="40"/>
      <c r="Q117" s="40"/>
      <c r="R117" s="40"/>
      <c r="S117" s="40"/>
      <c r="T117" s="40"/>
      <c r="U117" s="40"/>
    </row>
    <row r="118">
      <c r="A118" s="6" t="s">
        <v>237</v>
      </c>
      <c r="B118" s="35">
        <v>1.0</v>
      </c>
      <c r="C118" s="6" t="s">
        <v>229</v>
      </c>
      <c r="D118" s="57">
        <v>1188.0</v>
      </c>
      <c r="E118" s="37">
        <v>43629.0</v>
      </c>
      <c r="F118" s="32"/>
      <c r="G118" s="6"/>
      <c r="H118" s="38" t="s">
        <v>238</v>
      </c>
      <c r="I118" s="40"/>
      <c r="J118" s="40"/>
      <c r="K118" s="40"/>
      <c r="L118" s="40"/>
      <c r="M118" s="40"/>
      <c r="N118" s="40"/>
      <c r="O118" s="40"/>
      <c r="P118" s="40"/>
      <c r="Q118" s="40"/>
      <c r="R118" s="40"/>
      <c r="S118" s="40"/>
      <c r="T118" s="40"/>
      <c r="U118" s="40"/>
    </row>
    <row r="119">
      <c r="A119" s="6" t="s">
        <v>239</v>
      </c>
      <c r="B119" s="35">
        <v>1.0</v>
      </c>
      <c r="C119" s="6" t="s">
        <v>240</v>
      </c>
      <c r="D119" s="57">
        <v>11903.0</v>
      </c>
      <c r="E119" s="37">
        <v>43650.0</v>
      </c>
      <c r="F119" s="32"/>
      <c r="G119" s="6"/>
      <c r="H119" s="38" t="s">
        <v>241</v>
      </c>
      <c r="I119" s="40"/>
      <c r="J119" s="40"/>
      <c r="K119" s="40"/>
      <c r="L119" s="40"/>
      <c r="M119" s="40"/>
      <c r="N119" s="40"/>
      <c r="O119" s="40"/>
      <c r="P119" s="40"/>
      <c r="Q119" s="40"/>
      <c r="R119" s="40"/>
      <c r="S119" s="40"/>
      <c r="T119" s="40"/>
      <c r="U119" s="40"/>
    </row>
    <row r="120">
      <c r="A120" s="6" t="s">
        <v>242</v>
      </c>
      <c r="B120" s="35">
        <v>1.0</v>
      </c>
      <c r="C120" s="6" t="s">
        <v>240</v>
      </c>
      <c r="D120" s="57">
        <v>4889.0</v>
      </c>
      <c r="E120" s="37">
        <v>43650.0</v>
      </c>
      <c r="F120" s="32"/>
      <c r="G120" s="6"/>
      <c r="H120" s="38" t="s">
        <v>243</v>
      </c>
      <c r="I120" s="40"/>
      <c r="J120" s="40"/>
      <c r="K120" s="40"/>
      <c r="L120" s="40"/>
      <c r="M120" s="40"/>
      <c r="N120" s="40"/>
      <c r="O120" s="40"/>
      <c r="P120" s="40"/>
      <c r="Q120" s="40"/>
      <c r="R120" s="40"/>
      <c r="S120" s="40"/>
      <c r="T120" s="40"/>
      <c r="U120" s="40"/>
    </row>
    <row r="121">
      <c r="A121" s="6" t="s">
        <v>244</v>
      </c>
      <c r="B121" s="35">
        <v>1.0</v>
      </c>
      <c r="C121" s="6" t="s">
        <v>245</v>
      </c>
      <c r="D121" s="57">
        <v>18858.0</v>
      </c>
      <c r="E121" s="37">
        <v>43640.0</v>
      </c>
      <c r="F121" s="32"/>
      <c r="G121" s="6"/>
      <c r="H121" s="38" t="s">
        <v>246</v>
      </c>
      <c r="I121" s="40"/>
      <c r="J121" s="40"/>
      <c r="K121" s="40"/>
      <c r="L121" s="40"/>
      <c r="M121" s="40"/>
      <c r="N121" s="40"/>
      <c r="O121" s="40"/>
      <c r="P121" s="40"/>
      <c r="Q121" s="40"/>
      <c r="R121" s="40"/>
      <c r="S121" s="40"/>
      <c r="T121" s="40"/>
      <c r="U121" s="40"/>
    </row>
    <row r="122">
      <c r="A122" s="6" t="s">
        <v>247</v>
      </c>
      <c r="B122" s="35">
        <v>1.0</v>
      </c>
      <c r="C122" s="6" t="s">
        <v>248</v>
      </c>
      <c r="D122" s="36">
        <v>395012.0</v>
      </c>
      <c r="E122" s="37">
        <v>43650.0</v>
      </c>
      <c r="F122" s="32"/>
      <c r="G122" s="6"/>
      <c r="H122" s="38" t="s">
        <v>249</v>
      </c>
      <c r="I122" s="40"/>
      <c r="J122" s="40"/>
      <c r="K122" s="40"/>
      <c r="L122" s="40"/>
      <c r="M122" s="40"/>
      <c r="N122" s="40"/>
      <c r="O122" s="40"/>
      <c r="P122" s="40"/>
      <c r="Q122" s="40"/>
      <c r="R122" s="40"/>
      <c r="S122" s="40"/>
      <c r="T122" s="40"/>
      <c r="U122" s="40"/>
    </row>
    <row r="123">
      <c r="A123" s="4"/>
      <c r="B123" s="4"/>
      <c r="C123" s="4"/>
      <c r="D123" s="4"/>
      <c r="E123" s="37"/>
      <c r="F123" s="32"/>
      <c r="G123" s="6"/>
      <c r="H123" s="40"/>
      <c r="I123" s="40"/>
      <c r="J123" s="40"/>
      <c r="K123" s="40"/>
      <c r="L123" s="40"/>
      <c r="M123" s="40"/>
      <c r="N123" s="40"/>
      <c r="O123" s="40"/>
      <c r="P123" s="40"/>
      <c r="Q123" s="40"/>
      <c r="R123" s="40"/>
      <c r="S123" s="40"/>
      <c r="T123" s="40"/>
      <c r="U123" s="40"/>
    </row>
    <row r="124">
      <c r="A124" s="41" t="s">
        <v>250</v>
      </c>
      <c r="B124" s="4">
        <f>sum(B113:B123)</f>
        <v>10</v>
      </c>
      <c r="C124" s="4"/>
      <c r="D124" s="42">
        <f>IFERROR(__xludf.DUMMYFUNCTION("IMPORTDATA(""http://api.icef-online.org/api/country/AUT/population"")"),8858775.0)</f>
        <v>8858775</v>
      </c>
      <c r="E124" s="43" t="s">
        <v>27</v>
      </c>
      <c r="F124" s="57">
        <v>8858775.0</v>
      </c>
      <c r="G124" s="44">
        <f>(D124/F124)</f>
        <v>1</v>
      </c>
      <c r="H124" s="40"/>
      <c r="I124" s="40"/>
      <c r="J124" s="40"/>
      <c r="K124" s="40"/>
      <c r="L124" s="40"/>
      <c r="M124" s="40"/>
      <c r="N124" s="40"/>
      <c r="O124" s="40"/>
      <c r="P124" s="40"/>
      <c r="Q124" s="40"/>
      <c r="R124" s="40"/>
      <c r="S124" s="40"/>
      <c r="T124" s="40"/>
      <c r="U124" s="40"/>
    </row>
    <row r="125">
      <c r="A125" s="4"/>
      <c r="B125" s="4"/>
      <c r="C125" s="4"/>
      <c r="D125" s="4"/>
      <c r="E125" s="32"/>
      <c r="F125" s="32"/>
      <c r="G125" s="6"/>
      <c r="H125" s="40"/>
      <c r="I125" s="40"/>
      <c r="J125" s="40"/>
      <c r="K125" s="40"/>
      <c r="L125" s="40"/>
      <c r="M125" s="40"/>
      <c r="N125" s="40"/>
      <c r="O125" s="40"/>
      <c r="P125" s="40"/>
      <c r="Q125" s="40"/>
      <c r="R125" s="40"/>
      <c r="S125" s="40"/>
      <c r="T125" s="40"/>
      <c r="U125" s="40"/>
    </row>
    <row r="126">
      <c r="A126" s="31" t="s">
        <v>251</v>
      </c>
      <c r="B126" s="4">
        <f>B129</f>
        <v>1</v>
      </c>
      <c r="C126" s="4"/>
      <c r="D126" s="4"/>
      <c r="E126" s="32"/>
      <c r="F126" s="32"/>
      <c r="G126" s="6"/>
      <c r="H126" s="40"/>
      <c r="I126" s="40"/>
      <c r="J126" s="40"/>
      <c r="K126" s="40"/>
      <c r="L126" s="40"/>
      <c r="M126" s="40"/>
      <c r="N126" s="40"/>
      <c r="O126" s="40"/>
      <c r="P126" s="40"/>
      <c r="Q126" s="40"/>
      <c r="R126" s="40"/>
      <c r="S126" s="40"/>
      <c r="T126" s="40"/>
      <c r="U126" s="40"/>
    </row>
    <row r="127">
      <c r="A127" s="6" t="s">
        <v>252</v>
      </c>
      <c r="B127" s="35">
        <v>1.0</v>
      </c>
      <c r="C127" s="4"/>
      <c r="D127" s="36">
        <v>1.69842227E8</v>
      </c>
      <c r="E127" s="37">
        <v>43782.0</v>
      </c>
      <c r="F127" s="32"/>
      <c r="G127" s="6"/>
      <c r="H127" s="38" t="s">
        <v>253</v>
      </c>
      <c r="I127" s="40"/>
      <c r="J127" s="40"/>
      <c r="K127" s="40"/>
      <c r="L127" s="40"/>
      <c r="M127" s="40"/>
      <c r="N127" s="40"/>
      <c r="O127" s="40"/>
      <c r="P127" s="40"/>
      <c r="Q127" s="40"/>
      <c r="R127" s="40"/>
      <c r="S127" s="40"/>
      <c r="T127" s="40"/>
      <c r="U127" s="40"/>
    </row>
    <row r="128">
      <c r="A128" s="41"/>
      <c r="B128" s="4"/>
      <c r="C128" s="4"/>
      <c r="D128" s="4"/>
      <c r="E128" s="32"/>
      <c r="F128" s="32"/>
      <c r="G128" s="6"/>
      <c r="H128" s="40"/>
      <c r="I128" s="40"/>
      <c r="J128" s="40"/>
      <c r="K128" s="40"/>
      <c r="L128" s="40"/>
      <c r="M128" s="40"/>
      <c r="N128" s="40"/>
      <c r="O128" s="40"/>
      <c r="P128" s="40"/>
      <c r="Q128" s="40"/>
      <c r="R128" s="40"/>
      <c r="S128" s="40"/>
      <c r="T128" s="40"/>
      <c r="U128" s="40"/>
    </row>
    <row r="129">
      <c r="A129" s="41" t="s">
        <v>254</v>
      </c>
      <c r="B129" s="4">
        <f>sum(B127)</f>
        <v>1</v>
      </c>
      <c r="C129" s="4"/>
      <c r="D129" s="42">
        <f>IFERROR(__xludf.DUMMYFUNCTION("IMPORTDATA(""http://api.icef-online.org/api/country/BGD/population"")"),1.69842227E8)</f>
        <v>169842227</v>
      </c>
      <c r="E129" s="32"/>
      <c r="F129" s="32"/>
      <c r="G129" s="6"/>
      <c r="H129" s="40"/>
      <c r="I129" s="40"/>
      <c r="J129" s="40"/>
      <c r="K129" s="40"/>
      <c r="L129" s="40"/>
      <c r="M129" s="40"/>
      <c r="N129" s="40"/>
      <c r="O129" s="40"/>
      <c r="P129" s="40"/>
      <c r="Q129" s="40"/>
      <c r="R129" s="40"/>
      <c r="S129" s="40"/>
      <c r="T129" s="40"/>
      <c r="U129" s="40"/>
    </row>
    <row r="130">
      <c r="A130" s="4"/>
      <c r="B130" s="4"/>
      <c r="C130" s="4"/>
      <c r="D130" s="4"/>
      <c r="E130" s="32"/>
      <c r="F130" s="32"/>
      <c r="G130" s="6"/>
      <c r="H130" s="40"/>
      <c r="I130" s="40"/>
      <c r="J130" s="40"/>
      <c r="K130" s="40"/>
      <c r="L130" s="40"/>
      <c r="M130" s="40"/>
      <c r="N130" s="40"/>
      <c r="O130" s="40"/>
      <c r="P130" s="40"/>
      <c r="Q130" s="40"/>
      <c r="R130" s="40"/>
      <c r="S130" s="40"/>
      <c r="T130" s="40"/>
      <c r="U130" s="40"/>
    </row>
    <row r="131">
      <c r="A131" s="31" t="s">
        <v>255</v>
      </c>
      <c r="B131" s="4">
        <f>B151</f>
        <v>18</v>
      </c>
      <c r="C131" s="4"/>
      <c r="D131" s="4"/>
      <c r="E131" s="32"/>
      <c r="F131" s="32"/>
      <c r="G131" s="6"/>
      <c r="H131" s="40"/>
      <c r="I131" s="40"/>
      <c r="J131" s="40"/>
      <c r="K131" s="40"/>
      <c r="L131" s="40"/>
      <c r="M131" s="40"/>
      <c r="N131" s="40"/>
      <c r="O131" s="40"/>
      <c r="P131" s="40"/>
      <c r="Q131" s="40"/>
      <c r="R131" s="40"/>
      <c r="S131" s="40"/>
      <c r="T131" s="40"/>
      <c r="U131" s="40"/>
    </row>
    <row r="132">
      <c r="A132" s="6" t="s">
        <v>256</v>
      </c>
      <c r="B132" s="35">
        <v>1.0</v>
      </c>
      <c r="C132" s="6" t="s">
        <v>257</v>
      </c>
      <c r="D132" s="57">
        <v>118382.0</v>
      </c>
      <c r="E132" s="37">
        <v>43762.0</v>
      </c>
      <c r="F132" s="32"/>
      <c r="G132" s="6"/>
      <c r="H132" s="38" t="s">
        <v>258</v>
      </c>
      <c r="I132" s="40"/>
      <c r="J132" s="40"/>
      <c r="K132" s="40"/>
      <c r="L132" s="40"/>
      <c r="M132" s="40"/>
      <c r="N132" s="40"/>
      <c r="O132" s="40"/>
      <c r="P132" s="40"/>
      <c r="Q132" s="40"/>
      <c r="R132" s="40"/>
      <c r="S132" s="40"/>
      <c r="T132" s="40"/>
      <c r="U132" s="40"/>
    </row>
    <row r="133">
      <c r="A133" s="6" t="s">
        <v>259</v>
      </c>
      <c r="B133" s="35">
        <v>1.0</v>
      </c>
      <c r="C133" s="6" t="s">
        <v>257</v>
      </c>
      <c r="D133" s="57">
        <v>33740.0</v>
      </c>
      <c r="E133" s="37">
        <v>43860.0</v>
      </c>
      <c r="F133" s="32"/>
      <c r="G133" s="6"/>
      <c r="H133" s="38" t="s">
        <v>260</v>
      </c>
      <c r="I133" s="40"/>
      <c r="J133" s="40"/>
      <c r="K133" s="40"/>
      <c r="L133" s="40"/>
      <c r="M133" s="40"/>
      <c r="N133" s="40"/>
      <c r="O133" s="40"/>
      <c r="P133" s="40"/>
      <c r="Q133" s="40"/>
      <c r="R133" s="40"/>
      <c r="S133" s="40"/>
      <c r="T133" s="40"/>
      <c r="U133" s="40"/>
    </row>
    <row r="134">
      <c r="A134" s="6" t="s">
        <v>261</v>
      </c>
      <c r="B134" s="35">
        <v>1.0</v>
      </c>
      <c r="C134" s="6" t="s">
        <v>257</v>
      </c>
      <c r="D134" s="57">
        <v>24830.0</v>
      </c>
      <c r="E134" s="37">
        <v>43815.0</v>
      </c>
      <c r="F134" s="32"/>
      <c r="G134" s="6"/>
      <c r="H134" s="38" t="s">
        <v>260</v>
      </c>
      <c r="I134" s="40"/>
      <c r="J134" s="40"/>
      <c r="K134" s="40"/>
      <c r="L134" s="40"/>
      <c r="M134" s="40"/>
      <c r="N134" s="40"/>
      <c r="O134" s="40"/>
      <c r="P134" s="40"/>
      <c r="Q134" s="40"/>
      <c r="R134" s="40"/>
      <c r="S134" s="40"/>
      <c r="T134" s="40"/>
      <c r="U134" s="40"/>
    </row>
    <row r="135">
      <c r="A135" s="6" t="s">
        <v>262</v>
      </c>
      <c r="B135" s="35">
        <v>1.0</v>
      </c>
      <c r="C135" s="6" t="s">
        <v>257</v>
      </c>
      <c r="D135" s="57">
        <v>179277.0</v>
      </c>
      <c r="E135" s="37">
        <v>43731.0</v>
      </c>
      <c r="F135" s="32"/>
      <c r="G135" s="6"/>
      <c r="H135" s="38" t="s">
        <v>263</v>
      </c>
      <c r="I135" s="40"/>
      <c r="J135" s="40"/>
      <c r="K135" s="40"/>
      <c r="L135" s="40"/>
      <c r="M135" s="40"/>
      <c r="N135" s="40"/>
      <c r="O135" s="40"/>
      <c r="P135" s="40"/>
      <c r="Q135" s="40"/>
      <c r="R135" s="40"/>
      <c r="S135" s="40"/>
      <c r="T135" s="40"/>
      <c r="U135" s="40"/>
    </row>
    <row r="136">
      <c r="A136" s="6" t="s">
        <v>264</v>
      </c>
      <c r="B136" s="35">
        <v>1.0</v>
      </c>
      <c r="C136" s="6" t="s">
        <v>265</v>
      </c>
      <c r="D136" s="57">
        <v>35903.0</v>
      </c>
      <c r="E136" s="37">
        <v>43822.0</v>
      </c>
      <c r="F136" s="32"/>
      <c r="G136" s="6"/>
      <c r="H136" s="38" t="s">
        <v>266</v>
      </c>
      <c r="I136" s="40"/>
      <c r="J136" s="40"/>
      <c r="K136" s="40"/>
      <c r="L136" s="40"/>
      <c r="M136" s="40"/>
      <c r="N136" s="40"/>
      <c r="O136" s="40"/>
      <c r="P136" s="40"/>
      <c r="Q136" s="40"/>
      <c r="R136" s="40"/>
      <c r="S136" s="40"/>
      <c r="T136" s="40"/>
      <c r="U136" s="40"/>
    </row>
    <row r="137">
      <c r="A137" s="6" t="s">
        <v>267</v>
      </c>
      <c r="B137" s="35">
        <v>1.0</v>
      </c>
      <c r="C137" s="6" t="s">
        <v>257</v>
      </c>
      <c r="D137" s="57">
        <v>47786.0</v>
      </c>
      <c r="E137" s="37">
        <v>43752.0</v>
      </c>
      <c r="F137" s="32"/>
      <c r="G137" s="6"/>
      <c r="H137" s="38" t="s">
        <v>268</v>
      </c>
      <c r="I137" s="40"/>
      <c r="J137" s="40"/>
      <c r="K137" s="40"/>
      <c r="L137" s="40"/>
      <c r="M137" s="40"/>
      <c r="N137" s="40"/>
      <c r="O137" s="40"/>
      <c r="P137" s="40"/>
      <c r="Q137" s="40"/>
      <c r="R137" s="40"/>
      <c r="S137" s="40"/>
      <c r="T137" s="40"/>
      <c r="U137" s="40"/>
    </row>
    <row r="138">
      <c r="A138" s="6" t="s">
        <v>269</v>
      </c>
      <c r="B138" s="35">
        <v>1.0</v>
      </c>
      <c r="C138" s="6" t="s">
        <v>257</v>
      </c>
      <c r="D138" s="57">
        <v>24865.0</v>
      </c>
      <c r="E138" s="37">
        <v>43790.0</v>
      </c>
      <c r="F138" s="32"/>
      <c r="G138" s="6"/>
      <c r="H138" s="38" t="s">
        <v>270</v>
      </c>
      <c r="I138" s="40"/>
      <c r="J138" s="40"/>
      <c r="K138" s="40"/>
      <c r="L138" s="40"/>
      <c r="M138" s="40"/>
      <c r="N138" s="40"/>
      <c r="O138" s="40"/>
      <c r="P138" s="40"/>
      <c r="Q138" s="40"/>
      <c r="R138" s="40"/>
      <c r="S138" s="40"/>
      <c r="T138" s="40"/>
      <c r="U138" s="40"/>
    </row>
    <row r="139">
      <c r="A139" s="6" t="s">
        <v>271</v>
      </c>
      <c r="B139" s="35">
        <v>1.0</v>
      </c>
      <c r="C139" s="6" t="s">
        <v>257</v>
      </c>
      <c r="D139" s="57">
        <v>86513.0</v>
      </c>
      <c r="E139" s="37">
        <v>43818.0</v>
      </c>
      <c r="F139" s="32"/>
      <c r="G139" s="6"/>
      <c r="H139" s="38" t="s">
        <v>272</v>
      </c>
      <c r="I139" s="40"/>
      <c r="J139" s="40"/>
      <c r="K139" s="40"/>
      <c r="L139" s="40"/>
      <c r="M139" s="40"/>
      <c r="N139" s="40"/>
      <c r="O139" s="40"/>
      <c r="P139" s="40"/>
      <c r="Q139" s="40"/>
      <c r="R139" s="40"/>
      <c r="S139" s="40"/>
      <c r="T139" s="40"/>
      <c r="U139" s="40"/>
    </row>
    <row r="140">
      <c r="A140" s="6" t="s">
        <v>273</v>
      </c>
      <c r="B140" s="35">
        <v>1.0</v>
      </c>
      <c r="C140" s="6" t="s">
        <v>257</v>
      </c>
      <c r="D140" s="57">
        <v>21774.0</v>
      </c>
      <c r="E140" s="37">
        <v>43598.0</v>
      </c>
      <c r="F140" s="32"/>
      <c r="G140" s="6"/>
      <c r="H140" s="38" t="s">
        <v>274</v>
      </c>
      <c r="I140" s="40"/>
      <c r="J140" s="40"/>
      <c r="K140" s="40"/>
      <c r="L140" s="40"/>
      <c r="M140" s="40"/>
      <c r="N140" s="40"/>
      <c r="O140" s="40"/>
      <c r="P140" s="40"/>
      <c r="Q140" s="40"/>
      <c r="R140" s="40"/>
      <c r="S140" s="40"/>
      <c r="T140" s="40"/>
      <c r="U140" s="40"/>
    </row>
    <row r="141">
      <c r="A141" s="6" t="s">
        <v>275</v>
      </c>
      <c r="B141" s="35">
        <v>1.0</v>
      </c>
      <c r="C141" s="6" t="s">
        <v>265</v>
      </c>
      <c r="D141" s="57">
        <v>1102531.0</v>
      </c>
      <c r="E141" s="37">
        <v>43811.0</v>
      </c>
      <c r="F141" s="32"/>
      <c r="G141" s="6"/>
      <c r="H141" s="38" t="s">
        <v>276</v>
      </c>
      <c r="I141" s="40"/>
      <c r="J141" s="40"/>
      <c r="K141" s="40"/>
      <c r="L141" s="40"/>
      <c r="M141" s="40"/>
      <c r="N141" s="40"/>
      <c r="O141" s="40"/>
      <c r="P141" s="40"/>
      <c r="Q141" s="40"/>
      <c r="R141" s="40"/>
      <c r="S141" s="40"/>
      <c r="T141" s="40"/>
      <c r="U141" s="40"/>
    </row>
    <row r="142">
      <c r="A142" s="6" t="s">
        <v>277</v>
      </c>
      <c r="B142" s="35">
        <v>1.0</v>
      </c>
      <c r="C142" s="6" t="s">
        <v>257</v>
      </c>
      <c r="D142" s="57">
        <v>50002.0</v>
      </c>
      <c r="E142" s="37">
        <v>43762.0</v>
      </c>
      <c r="F142" s="32"/>
      <c r="G142" s="6"/>
      <c r="H142" s="38" t="s">
        <v>278</v>
      </c>
      <c r="I142" s="40"/>
      <c r="J142" s="40"/>
      <c r="K142" s="40"/>
      <c r="L142" s="40"/>
      <c r="M142" s="40"/>
      <c r="N142" s="40"/>
      <c r="O142" s="40"/>
      <c r="P142" s="40"/>
      <c r="Q142" s="40"/>
      <c r="R142" s="40"/>
      <c r="S142" s="40"/>
      <c r="T142" s="40"/>
      <c r="U142" s="40"/>
    </row>
    <row r="143">
      <c r="A143" s="6" t="s">
        <v>279</v>
      </c>
      <c r="B143" s="35">
        <v>1.0</v>
      </c>
      <c r="C143" s="6" t="s">
        <v>257</v>
      </c>
      <c r="D143" s="57">
        <v>27032.0</v>
      </c>
      <c r="E143" s="37">
        <v>43810.0</v>
      </c>
      <c r="F143" s="32"/>
      <c r="G143" s="6"/>
      <c r="H143" s="38" t="s">
        <v>280</v>
      </c>
      <c r="I143" s="40"/>
      <c r="J143" s="40"/>
      <c r="K143" s="40"/>
      <c r="L143" s="40"/>
      <c r="M143" s="40"/>
      <c r="N143" s="40"/>
      <c r="O143" s="40"/>
      <c r="P143" s="40"/>
      <c r="Q143" s="40"/>
      <c r="R143" s="40"/>
      <c r="S143" s="40"/>
      <c r="T143" s="40"/>
      <c r="U143" s="40"/>
    </row>
    <row r="144">
      <c r="A144" s="6" t="s">
        <v>281</v>
      </c>
      <c r="B144" s="35">
        <v>1.0</v>
      </c>
      <c r="C144" s="6" t="s">
        <v>257</v>
      </c>
      <c r="D144" s="57">
        <v>133010.0</v>
      </c>
      <c r="E144" s="37">
        <v>43761.0</v>
      </c>
      <c r="F144" s="32"/>
      <c r="G144" s="6"/>
      <c r="H144" s="38" t="s">
        <v>282</v>
      </c>
      <c r="I144" s="40"/>
      <c r="J144" s="40"/>
      <c r="K144" s="40"/>
      <c r="L144" s="40"/>
      <c r="M144" s="40"/>
      <c r="N144" s="40"/>
      <c r="O144" s="40"/>
      <c r="P144" s="40"/>
      <c r="Q144" s="40"/>
      <c r="R144" s="40"/>
      <c r="S144" s="40"/>
      <c r="T144" s="40"/>
      <c r="U144" s="40"/>
    </row>
    <row r="145">
      <c r="A145" s="6" t="s">
        <v>283</v>
      </c>
      <c r="B145" s="35">
        <v>1.0</v>
      </c>
      <c r="C145" s="6" t="s">
        <v>257</v>
      </c>
      <c r="D145" s="57">
        <v>97005.0</v>
      </c>
      <c r="E145" s="37">
        <v>43754.0</v>
      </c>
      <c r="F145" s="32"/>
      <c r="G145" s="6"/>
      <c r="H145" s="38" t="s">
        <v>284</v>
      </c>
      <c r="I145" s="40"/>
      <c r="J145" s="40"/>
      <c r="K145" s="40"/>
      <c r="L145" s="40"/>
      <c r="M145" s="40"/>
      <c r="N145" s="40"/>
      <c r="O145" s="40"/>
      <c r="P145" s="40"/>
      <c r="Q145" s="40"/>
      <c r="R145" s="40"/>
      <c r="S145" s="40"/>
      <c r="T145" s="40"/>
      <c r="U145" s="40"/>
    </row>
    <row r="146">
      <c r="A146" s="6" t="s">
        <v>285</v>
      </c>
      <c r="B146" s="35">
        <v>1.0</v>
      </c>
      <c r="C146" s="6" t="s">
        <v>257</v>
      </c>
      <c r="D146" s="57">
        <v>82275.0</v>
      </c>
      <c r="E146" s="37">
        <v>43762.0</v>
      </c>
      <c r="F146" s="32"/>
      <c r="G146" s="6"/>
      <c r="H146" s="38" t="s">
        <v>286</v>
      </c>
      <c r="I146" s="40"/>
      <c r="J146" s="40"/>
      <c r="K146" s="40"/>
      <c r="L146" s="40"/>
      <c r="M146" s="40"/>
      <c r="N146" s="40"/>
      <c r="O146" s="40"/>
      <c r="P146" s="40"/>
      <c r="Q146" s="40"/>
      <c r="R146" s="40"/>
      <c r="S146" s="40"/>
      <c r="T146" s="40"/>
      <c r="U146" s="40"/>
    </row>
    <row r="147">
      <c r="A147" s="6" t="s">
        <v>287</v>
      </c>
      <c r="B147" s="35">
        <v>1.0</v>
      </c>
      <c r="C147" s="6" t="s">
        <v>257</v>
      </c>
      <c r="D147" s="57">
        <v>25012.0</v>
      </c>
      <c r="E147" s="37">
        <v>43816.0</v>
      </c>
      <c r="F147" s="32"/>
      <c r="G147" s="6"/>
      <c r="H147" s="38" t="s">
        <v>288</v>
      </c>
      <c r="I147" s="40"/>
      <c r="J147" s="40"/>
      <c r="K147" s="40"/>
      <c r="L147" s="40"/>
      <c r="M147" s="40"/>
      <c r="N147" s="40"/>
      <c r="O147" s="40"/>
      <c r="P147" s="40"/>
      <c r="Q147" s="40"/>
      <c r="R147" s="40"/>
      <c r="S147" s="40"/>
      <c r="T147" s="40"/>
      <c r="U147" s="40"/>
    </row>
    <row r="148">
      <c r="A148" s="6" t="s">
        <v>289</v>
      </c>
      <c r="B148" s="35">
        <v>1.0</v>
      </c>
      <c r="C148" s="6" t="s">
        <v>257</v>
      </c>
      <c r="D148" s="57">
        <v>56303.0</v>
      </c>
      <c r="E148" s="37">
        <v>43787.0</v>
      </c>
      <c r="F148" s="32"/>
      <c r="G148" s="6"/>
      <c r="H148" s="38" t="s">
        <v>290</v>
      </c>
      <c r="I148" s="40"/>
      <c r="J148" s="40"/>
      <c r="K148" s="40"/>
      <c r="L148" s="40"/>
      <c r="M148" s="40"/>
      <c r="N148" s="40"/>
      <c r="O148" s="40"/>
      <c r="P148" s="40"/>
      <c r="Q148" s="40"/>
      <c r="R148" s="40"/>
      <c r="S148" s="40"/>
      <c r="T148" s="40"/>
      <c r="U148" s="40"/>
    </row>
    <row r="149">
      <c r="A149" s="6" t="s">
        <v>291</v>
      </c>
      <c r="B149" s="35">
        <v>1.0</v>
      </c>
      <c r="C149" s="6" t="s">
        <v>257</v>
      </c>
      <c r="D149" s="57">
        <v>41824.0</v>
      </c>
      <c r="E149" s="37">
        <v>43795.0</v>
      </c>
      <c r="F149" s="32"/>
      <c r="G149" s="6"/>
      <c r="H149" s="38" t="s">
        <v>292</v>
      </c>
      <c r="I149" s="40"/>
      <c r="J149" s="40"/>
      <c r="K149" s="40"/>
      <c r="L149" s="40"/>
      <c r="M149" s="40"/>
      <c r="N149" s="40"/>
      <c r="O149" s="40"/>
      <c r="P149" s="40"/>
      <c r="Q149" s="40"/>
      <c r="R149" s="40"/>
      <c r="S149" s="40"/>
      <c r="T149" s="40"/>
      <c r="U149" s="40"/>
    </row>
    <row r="150">
      <c r="A150" s="4"/>
      <c r="B150" s="4"/>
      <c r="C150" s="4"/>
      <c r="D150" s="4"/>
      <c r="E150" s="32"/>
      <c r="F150" s="32"/>
      <c r="G150" s="6"/>
      <c r="H150" s="40"/>
      <c r="I150" s="40"/>
      <c r="J150" s="40"/>
      <c r="K150" s="40"/>
      <c r="L150" s="40"/>
      <c r="M150" s="40"/>
      <c r="N150" s="40"/>
      <c r="O150" s="40"/>
      <c r="P150" s="40"/>
      <c r="Q150" s="40"/>
      <c r="R150" s="40"/>
      <c r="S150" s="40"/>
      <c r="T150" s="40"/>
      <c r="U150" s="40"/>
    </row>
    <row r="151">
      <c r="A151" s="41" t="s">
        <v>293</v>
      </c>
      <c r="B151" s="4">
        <f>sum(B132:B150)</f>
        <v>18</v>
      </c>
      <c r="C151" s="4"/>
      <c r="D151" s="42">
        <f>IFERROR(__xludf.DUMMYFUNCTION("IMPORTDATA(""http://api.icef-online.org/api/country/BEL/population"")"),1415322.0)</f>
        <v>1415322</v>
      </c>
      <c r="E151" s="43" t="s">
        <v>27</v>
      </c>
      <c r="F151" s="57">
        <v>1.156E7</v>
      </c>
      <c r="G151" s="44">
        <f>(D151/F151)</f>
        <v>0.122432699</v>
      </c>
      <c r="H151" s="40"/>
      <c r="I151" s="40"/>
      <c r="J151" s="40"/>
      <c r="K151" s="40"/>
      <c r="L151" s="40"/>
      <c r="M151" s="40"/>
      <c r="N151" s="40"/>
      <c r="O151" s="40"/>
      <c r="P151" s="40"/>
      <c r="Q151" s="40"/>
      <c r="R151" s="40"/>
      <c r="S151" s="40"/>
      <c r="T151" s="40"/>
      <c r="U151" s="40"/>
    </row>
    <row r="152">
      <c r="A152" s="4"/>
      <c r="B152" s="4"/>
      <c r="C152" s="4"/>
      <c r="D152" s="4"/>
      <c r="E152" s="32"/>
      <c r="F152" s="32"/>
      <c r="G152" s="6"/>
      <c r="H152" s="40"/>
      <c r="I152" s="40"/>
      <c r="J152" s="40"/>
      <c r="K152" s="40"/>
      <c r="L152" s="40"/>
      <c r="M152" s="40"/>
      <c r="N152" s="40"/>
      <c r="O152" s="40"/>
      <c r="P152" s="40"/>
      <c r="Q152" s="40"/>
      <c r="R152" s="40"/>
      <c r="S152" s="40"/>
      <c r="T152" s="40"/>
      <c r="U152" s="40"/>
    </row>
    <row r="153">
      <c r="A153" s="31" t="s">
        <v>294</v>
      </c>
      <c r="B153" s="4"/>
      <c r="C153" s="4"/>
      <c r="D153" s="4"/>
      <c r="E153" s="32"/>
      <c r="F153" s="32"/>
      <c r="G153" s="6"/>
      <c r="H153" s="4"/>
      <c r="I153" s="4"/>
    </row>
    <row r="154">
      <c r="A154" s="33" t="s">
        <v>295</v>
      </c>
      <c r="B154" s="35">
        <v>1.0</v>
      </c>
      <c r="C154" s="6" t="s">
        <v>296</v>
      </c>
      <c r="D154" s="36">
        <v>1645727.0</v>
      </c>
      <c r="E154" s="37">
        <v>43775.0</v>
      </c>
      <c r="F154" s="32"/>
      <c r="H154" s="38" t="s">
        <v>297</v>
      </c>
      <c r="I154" s="4"/>
    </row>
    <row r="155">
      <c r="A155" s="39"/>
      <c r="B155" s="4"/>
      <c r="C155" s="4"/>
      <c r="D155" s="4"/>
      <c r="E155" s="37"/>
      <c r="F155" s="32"/>
      <c r="G155" s="6"/>
      <c r="H155" s="40"/>
      <c r="I155" s="4"/>
    </row>
    <row r="156">
      <c r="A156" s="41" t="s">
        <v>298</v>
      </c>
      <c r="B156" s="4">
        <f>SUM(B154:B155)</f>
        <v>1</v>
      </c>
      <c r="C156" s="4"/>
      <c r="D156" s="42">
        <f>IFERROR(__xludf.DUMMYFUNCTION("IMPORTDATA(""http://api.icef-online.org/api/country/BRA/population"")"),1645727.0)</f>
        <v>1645727</v>
      </c>
      <c r="E156" s="43" t="s">
        <v>27</v>
      </c>
      <c r="F156" s="36">
        <v>2.093E8</v>
      </c>
      <c r="G156" s="44">
        <f>(D156/F156)</f>
        <v>0.007863005256</v>
      </c>
      <c r="H156" s="40"/>
      <c r="I156" s="4"/>
    </row>
    <row r="157">
      <c r="A157" s="4"/>
      <c r="B157" s="4"/>
      <c r="C157" s="4"/>
      <c r="D157" s="4"/>
      <c r="E157" s="32"/>
      <c r="F157" s="32"/>
      <c r="G157" s="6"/>
      <c r="H157" s="40"/>
      <c r="I157" s="40"/>
      <c r="J157" s="40"/>
      <c r="K157" s="40"/>
      <c r="L157" s="40"/>
      <c r="M157" s="40"/>
      <c r="N157" s="40"/>
      <c r="O157" s="40"/>
      <c r="P157" s="40"/>
      <c r="Q157" s="40"/>
      <c r="R157" s="40"/>
      <c r="S157" s="40"/>
      <c r="T157" s="40"/>
      <c r="U157" s="40"/>
    </row>
    <row r="158">
      <c r="A158" s="31" t="s">
        <v>299</v>
      </c>
      <c r="B158">
        <f>B614</f>
        <v>452</v>
      </c>
      <c r="C158" s="6" t="s">
        <v>300</v>
      </c>
      <c r="D158" s="4"/>
      <c r="E158" s="32"/>
      <c r="F158" s="32"/>
      <c r="G158" s="6"/>
      <c r="H158" s="40"/>
      <c r="I158" s="40"/>
      <c r="J158" s="40"/>
      <c r="K158" s="40"/>
      <c r="L158" s="40"/>
      <c r="M158" s="40"/>
      <c r="N158" s="40"/>
      <c r="O158" s="40"/>
      <c r="P158" s="40"/>
      <c r="Q158" s="40"/>
      <c r="R158" s="40"/>
      <c r="S158" s="40"/>
      <c r="T158" s="40"/>
      <c r="U158" s="40"/>
    </row>
    <row r="159">
      <c r="A159" s="31" t="s">
        <v>301</v>
      </c>
      <c r="C159" s="6"/>
      <c r="D159" s="4"/>
      <c r="E159" s="32"/>
      <c r="F159" s="32"/>
      <c r="G159" s="6"/>
      <c r="H159" s="40"/>
      <c r="I159" s="40"/>
      <c r="J159" s="40"/>
      <c r="K159" s="40"/>
      <c r="L159" s="40"/>
      <c r="M159" s="40"/>
      <c r="N159" s="40"/>
      <c r="O159" s="40"/>
      <c r="P159" s="40"/>
      <c r="Q159" s="40"/>
      <c r="R159" s="40"/>
      <c r="S159" s="40"/>
      <c r="T159" s="40"/>
      <c r="U159" s="40"/>
    </row>
    <row r="160">
      <c r="A160" s="60" t="s">
        <v>302</v>
      </c>
      <c r="G160" s="6"/>
      <c r="H160" s="40"/>
      <c r="I160" s="40"/>
      <c r="J160" s="40"/>
      <c r="K160" s="40"/>
      <c r="L160" s="40"/>
      <c r="M160" s="40"/>
      <c r="N160" s="40"/>
      <c r="O160" s="40"/>
      <c r="P160" s="40"/>
      <c r="Q160" s="40"/>
      <c r="R160" s="40"/>
      <c r="S160" s="40"/>
      <c r="T160" s="40"/>
      <c r="U160" s="40"/>
    </row>
    <row r="161">
      <c r="A161" s="6" t="s">
        <v>303</v>
      </c>
      <c r="B161" s="35">
        <v>1.0</v>
      </c>
      <c r="C161" s="61" t="s">
        <v>304</v>
      </c>
      <c r="D161" s="46">
        <v>16420.0</v>
      </c>
      <c r="E161" s="37">
        <v>43493.0</v>
      </c>
      <c r="F161" s="48"/>
      <c r="G161" s="6"/>
      <c r="H161" s="38" t="s">
        <v>305</v>
      </c>
      <c r="I161" s="40"/>
      <c r="J161" s="40"/>
      <c r="K161" s="40"/>
      <c r="L161" s="40"/>
      <c r="M161" s="40"/>
      <c r="N161" s="40"/>
      <c r="O161" s="40"/>
      <c r="P161" s="40"/>
      <c r="Q161" s="40"/>
      <c r="R161" s="40"/>
      <c r="S161" s="40"/>
      <c r="T161" s="40"/>
      <c r="U161" s="40"/>
    </row>
    <row r="162">
      <c r="A162" s="6" t="s">
        <v>306</v>
      </c>
      <c r="B162" s="35">
        <v>1.0</v>
      </c>
      <c r="C162" s="61" t="s">
        <v>307</v>
      </c>
      <c r="D162" s="46">
        <v>63869.0</v>
      </c>
      <c r="E162" s="37">
        <v>43664.0</v>
      </c>
      <c r="F162" s="48"/>
      <c r="G162" s="6"/>
      <c r="H162" s="38" t="s">
        <v>308</v>
      </c>
      <c r="I162" s="40"/>
      <c r="J162" s="40"/>
      <c r="K162" s="40"/>
      <c r="L162" s="40"/>
      <c r="M162" s="40"/>
      <c r="N162" s="40"/>
      <c r="O162" s="40"/>
      <c r="P162" s="40"/>
      <c r="Q162" s="40"/>
      <c r="R162" s="40"/>
      <c r="S162" s="40"/>
      <c r="T162" s="40"/>
      <c r="U162" s="40"/>
    </row>
    <row r="163">
      <c r="A163" s="6" t="s">
        <v>309</v>
      </c>
      <c r="B163" s="35">
        <v>1.0</v>
      </c>
      <c r="C163" s="61" t="s">
        <v>307</v>
      </c>
      <c r="D163" s="46">
        <v>1833.0</v>
      </c>
      <c r="E163" s="37">
        <v>43740.0</v>
      </c>
      <c r="F163" s="48"/>
      <c r="G163" s="6"/>
      <c r="H163" s="38" t="s">
        <v>310</v>
      </c>
      <c r="I163" s="40"/>
      <c r="J163" s="40"/>
      <c r="K163" s="40"/>
      <c r="L163" s="40"/>
      <c r="M163" s="40"/>
      <c r="N163" s="40"/>
      <c r="O163" s="40"/>
      <c r="P163" s="40"/>
      <c r="Q163" s="40"/>
      <c r="R163" s="40"/>
      <c r="S163" s="40"/>
      <c r="T163" s="40"/>
      <c r="U163" s="40"/>
    </row>
    <row r="164">
      <c r="A164" s="6" t="s">
        <v>311</v>
      </c>
      <c r="B164" s="35">
        <v>1.0</v>
      </c>
      <c r="C164" s="61" t="s">
        <v>307</v>
      </c>
      <c r="D164" s="46">
        <v>3171.0</v>
      </c>
      <c r="E164" s="37">
        <v>43626.0</v>
      </c>
      <c r="F164" s="48"/>
      <c r="G164" s="6"/>
      <c r="H164" s="62" t="s">
        <v>312</v>
      </c>
      <c r="I164" s="40"/>
      <c r="J164" s="40"/>
      <c r="K164" s="40"/>
      <c r="L164" s="40"/>
      <c r="M164" s="40"/>
      <c r="N164" s="40"/>
      <c r="O164" s="40"/>
      <c r="P164" s="40"/>
      <c r="Q164" s="40"/>
      <c r="R164" s="40"/>
      <c r="S164" s="40"/>
      <c r="T164" s="40"/>
      <c r="U164" s="40"/>
    </row>
    <row r="165">
      <c r="A165" s="6" t="s">
        <v>313</v>
      </c>
      <c r="B165" s="35">
        <v>1.0</v>
      </c>
      <c r="C165" s="61" t="s">
        <v>307</v>
      </c>
      <c r="D165" s="46">
        <v>126678.0</v>
      </c>
      <c r="E165" s="37">
        <v>43670.0</v>
      </c>
      <c r="F165" s="48"/>
      <c r="G165" s="6"/>
      <c r="H165" s="38" t="s">
        <v>314</v>
      </c>
      <c r="I165" s="40"/>
      <c r="J165" s="40"/>
      <c r="K165" s="40"/>
      <c r="L165" s="40"/>
      <c r="M165" s="40"/>
      <c r="N165" s="40"/>
      <c r="O165" s="40"/>
      <c r="P165" s="40"/>
      <c r="Q165" s="40"/>
      <c r="R165" s="40"/>
      <c r="S165" s="40"/>
      <c r="T165" s="40"/>
      <c r="U165" s="40"/>
    </row>
    <row r="166">
      <c r="A166" s="6" t="s">
        <v>315</v>
      </c>
      <c r="B166" s="35">
        <v>1.0</v>
      </c>
      <c r="C166" s="61" t="s">
        <v>316</v>
      </c>
      <c r="D166" s="46">
        <v>116280.0</v>
      </c>
      <c r="E166" s="37">
        <v>43713.0</v>
      </c>
      <c r="F166" s="48"/>
      <c r="G166" s="6"/>
      <c r="H166" s="38" t="s">
        <v>317</v>
      </c>
      <c r="I166" s="40"/>
      <c r="J166" s="40"/>
      <c r="K166" s="40"/>
      <c r="L166" s="40"/>
      <c r="M166" s="40"/>
      <c r="N166" s="40"/>
      <c r="O166" s="40"/>
      <c r="P166" s="40"/>
      <c r="Q166" s="40"/>
      <c r="R166" s="40"/>
      <c r="S166" s="40"/>
      <c r="T166" s="40"/>
      <c r="U166" s="40"/>
    </row>
    <row r="167">
      <c r="A167" s="6" t="s">
        <v>318</v>
      </c>
      <c r="B167" s="35">
        <v>1.0</v>
      </c>
      <c r="C167" s="61" t="s">
        <v>319</v>
      </c>
      <c r="D167" s="46">
        <v>156672.0</v>
      </c>
      <c r="E167" s="37">
        <v>43523.0</v>
      </c>
      <c r="F167" s="48"/>
      <c r="G167" s="6"/>
      <c r="H167" s="38" t="s">
        <v>320</v>
      </c>
      <c r="I167" s="40"/>
      <c r="J167" s="40"/>
      <c r="K167" s="40"/>
      <c r="L167" s="40"/>
      <c r="M167" s="40"/>
      <c r="N167" s="40"/>
      <c r="O167" s="40"/>
      <c r="P167" s="40"/>
      <c r="Q167" s="40"/>
      <c r="R167" s="40"/>
      <c r="S167" s="40"/>
      <c r="T167" s="40"/>
      <c r="U167" s="40"/>
    </row>
    <row r="168">
      <c r="A168" s="6" t="s">
        <v>321</v>
      </c>
      <c r="B168" s="35">
        <v>1.0</v>
      </c>
      <c r="C168" s="61" t="s">
        <v>307</v>
      </c>
      <c r="D168" s="46">
        <v>4170.0</v>
      </c>
      <c r="E168" s="37">
        <v>43536.0</v>
      </c>
      <c r="F168" s="48"/>
      <c r="G168" s="6"/>
      <c r="H168" s="38" t="s">
        <v>322</v>
      </c>
      <c r="I168" s="40"/>
      <c r="J168" s="40"/>
      <c r="K168" s="40"/>
      <c r="L168" s="40"/>
      <c r="M168" s="40"/>
      <c r="N168" s="40"/>
      <c r="O168" s="40"/>
      <c r="P168" s="40"/>
      <c r="Q168" s="40"/>
      <c r="R168" s="40"/>
      <c r="S168" s="40"/>
      <c r="T168" s="40"/>
      <c r="U168" s="40"/>
    </row>
    <row r="169">
      <c r="A169" s="6" t="s">
        <v>323</v>
      </c>
      <c r="B169" s="35">
        <v>1.0</v>
      </c>
      <c r="C169" s="61" t="s">
        <v>307</v>
      </c>
      <c r="D169" s="46">
        <v>71997.0</v>
      </c>
      <c r="E169" s="37">
        <v>43720.0</v>
      </c>
      <c r="F169" s="48"/>
      <c r="G169" s="6"/>
      <c r="H169" s="38" t="s">
        <v>324</v>
      </c>
      <c r="I169" s="40"/>
      <c r="J169" s="40"/>
      <c r="K169" s="40"/>
      <c r="L169" s="40"/>
      <c r="M169" s="40"/>
      <c r="N169" s="40"/>
      <c r="O169" s="40"/>
      <c r="P169" s="40"/>
      <c r="Q169" s="40"/>
      <c r="R169" s="40"/>
      <c r="S169" s="40"/>
      <c r="T169" s="40"/>
      <c r="U169" s="40"/>
    </row>
    <row r="170">
      <c r="A170" s="6" t="s">
        <v>325</v>
      </c>
      <c r="B170" s="35">
        <v>1.0</v>
      </c>
      <c r="C170" s="61" t="s">
        <v>307</v>
      </c>
      <c r="D170" s="46">
        <v>199448.0</v>
      </c>
      <c r="E170" s="37">
        <v>43726.0</v>
      </c>
      <c r="F170" s="48"/>
      <c r="G170" s="6"/>
      <c r="H170" s="38" t="s">
        <v>326</v>
      </c>
      <c r="I170" s="40"/>
      <c r="J170" s="40"/>
      <c r="K170" s="40"/>
      <c r="L170" s="40"/>
      <c r="M170" s="40"/>
      <c r="N170" s="40"/>
      <c r="O170" s="40"/>
      <c r="P170" s="40"/>
      <c r="Q170" s="40"/>
      <c r="R170" s="40"/>
      <c r="S170" s="40"/>
      <c r="T170" s="40"/>
      <c r="U170" s="40"/>
    </row>
    <row r="171">
      <c r="A171" s="6" t="s">
        <v>327</v>
      </c>
      <c r="B171" s="35">
        <v>1.0</v>
      </c>
      <c r="C171" s="61" t="s">
        <v>307</v>
      </c>
      <c r="D171" s="46">
        <v>90794.0</v>
      </c>
      <c r="E171" s="37">
        <v>43669.0</v>
      </c>
      <c r="F171" s="48"/>
      <c r="G171" s="6"/>
      <c r="H171" s="38" t="s">
        <v>328</v>
      </c>
      <c r="I171" s="40"/>
      <c r="J171" s="40"/>
      <c r="K171" s="40"/>
      <c r="L171" s="40"/>
      <c r="M171" s="40"/>
      <c r="N171" s="40"/>
      <c r="O171" s="40"/>
      <c r="P171" s="40"/>
      <c r="Q171" s="40"/>
      <c r="R171" s="40"/>
      <c r="S171" s="40"/>
      <c r="T171" s="40"/>
      <c r="U171" s="40"/>
    </row>
    <row r="172">
      <c r="A172" s="6" t="s">
        <v>329</v>
      </c>
      <c r="B172" s="35">
        <v>1.0</v>
      </c>
      <c r="C172" s="61" t="s">
        <v>307</v>
      </c>
      <c r="D172" s="46">
        <v>211998.0</v>
      </c>
      <c r="E172" s="37">
        <v>43859.0</v>
      </c>
      <c r="F172" s="48"/>
      <c r="G172" s="6"/>
      <c r="H172" s="38" t="s">
        <v>330</v>
      </c>
      <c r="I172" s="40"/>
      <c r="J172" s="40"/>
      <c r="K172" s="40"/>
      <c r="L172" s="40"/>
      <c r="M172" s="40"/>
      <c r="N172" s="40"/>
      <c r="O172" s="40"/>
      <c r="P172" s="40"/>
      <c r="Q172" s="40"/>
      <c r="R172" s="40"/>
      <c r="S172" s="40"/>
      <c r="T172" s="40"/>
      <c r="U172" s="40"/>
    </row>
    <row r="173">
      <c r="A173" s="6" t="s">
        <v>331</v>
      </c>
      <c r="B173" s="35">
        <v>1.0</v>
      </c>
      <c r="C173" s="61" t="s">
        <v>307</v>
      </c>
      <c r="D173" s="46">
        <v>245199.0</v>
      </c>
      <c r="E173" s="37">
        <v>43726.0</v>
      </c>
      <c r="F173" s="48"/>
      <c r="G173" s="6"/>
      <c r="H173" s="38" t="s">
        <v>332</v>
      </c>
      <c r="I173" s="40"/>
      <c r="J173" s="40"/>
      <c r="K173" s="40"/>
      <c r="L173" s="40"/>
      <c r="M173" s="40"/>
      <c r="N173" s="40"/>
      <c r="O173" s="40"/>
      <c r="P173" s="40"/>
      <c r="Q173" s="40"/>
      <c r="R173" s="40"/>
      <c r="S173" s="40"/>
      <c r="T173" s="40"/>
      <c r="U173" s="40"/>
    </row>
    <row r="174">
      <c r="A174" s="6" t="s">
        <v>333</v>
      </c>
      <c r="B174" s="35">
        <v>1.0</v>
      </c>
      <c r="C174" s="61" t="s">
        <v>307</v>
      </c>
      <c r="D174" s="46">
        <v>24033.0</v>
      </c>
      <c r="E174" s="37">
        <v>43668.0</v>
      </c>
      <c r="F174" s="48"/>
      <c r="G174" s="6"/>
      <c r="H174" s="38" t="s">
        <v>334</v>
      </c>
      <c r="I174" s="40"/>
      <c r="J174" s="40"/>
      <c r="K174" s="40"/>
      <c r="L174" s="40"/>
      <c r="M174" s="40"/>
      <c r="N174" s="40"/>
      <c r="O174" s="40"/>
      <c r="P174" s="40"/>
      <c r="Q174" s="40"/>
      <c r="R174" s="40"/>
      <c r="S174" s="40"/>
      <c r="T174" s="40"/>
      <c r="U174" s="40"/>
    </row>
    <row r="175">
      <c r="A175" s="6" t="s">
        <v>335</v>
      </c>
      <c r="B175" s="35">
        <v>1.0</v>
      </c>
      <c r="C175" s="61" t="s">
        <v>307</v>
      </c>
      <c r="D175" s="46">
        <v>67137.0</v>
      </c>
      <c r="E175" s="37">
        <v>43662.0</v>
      </c>
      <c r="F175" s="48"/>
      <c r="G175" s="6"/>
      <c r="H175" s="38" t="s">
        <v>336</v>
      </c>
      <c r="I175" s="40"/>
      <c r="J175" s="40"/>
      <c r="K175" s="40"/>
      <c r="L175" s="40"/>
      <c r="M175" s="40"/>
      <c r="N175" s="40"/>
      <c r="O175" s="40"/>
      <c r="P175" s="40"/>
      <c r="Q175" s="40"/>
      <c r="R175" s="40"/>
      <c r="S175" s="40"/>
      <c r="T175" s="40"/>
      <c r="U175" s="40"/>
    </row>
    <row r="176">
      <c r="A176" s="6" t="s">
        <v>337</v>
      </c>
      <c r="B176" s="35">
        <v>1.0</v>
      </c>
      <c r="C176" s="61" t="s">
        <v>307</v>
      </c>
      <c r="D176" s="46">
        <v>175729.0</v>
      </c>
      <c r="E176" s="37">
        <v>43664.0</v>
      </c>
      <c r="F176" s="43" t="s">
        <v>338</v>
      </c>
      <c r="G176" s="6"/>
      <c r="H176" s="38" t="s">
        <v>339</v>
      </c>
      <c r="I176" s="40"/>
      <c r="J176" s="40"/>
      <c r="K176" s="40"/>
      <c r="L176" s="40"/>
      <c r="M176" s="40"/>
      <c r="N176" s="40"/>
      <c r="O176" s="40"/>
      <c r="P176" s="40"/>
      <c r="Q176" s="40"/>
      <c r="R176" s="40"/>
      <c r="S176" s="40"/>
      <c r="T176" s="40"/>
      <c r="U176" s="40"/>
    </row>
    <row r="177">
      <c r="A177" s="6" t="s">
        <v>340</v>
      </c>
      <c r="B177" s="35">
        <v>1.0</v>
      </c>
      <c r="C177" s="61" t="s">
        <v>307</v>
      </c>
      <c r="D177" s="46">
        <v>188678.0</v>
      </c>
      <c r="E177" s="37">
        <v>43538.0</v>
      </c>
      <c r="F177" s="48"/>
      <c r="G177" s="6"/>
      <c r="H177" s="38" t="s">
        <v>341</v>
      </c>
      <c r="I177" s="40"/>
      <c r="J177" s="40"/>
      <c r="K177" s="40"/>
      <c r="L177" s="40"/>
      <c r="M177" s="40"/>
      <c r="N177" s="40"/>
      <c r="O177" s="40"/>
      <c r="P177" s="40"/>
      <c r="Q177" s="40"/>
      <c r="R177" s="40"/>
      <c r="S177" s="40"/>
      <c r="T177" s="40"/>
      <c r="U177" s="40"/>
    </row>
    <row r="178">
      <c r="A178" s="6" t="s">
        <v>342</v>
      </c>
      <c r="B178" s="35">
        <v>1.0</v>
      </c>
      <c r="C178" s="61" t="s">
        <v>307</v>
      </c>
      <c r="D178" s="46">
        <v>169900.0</v>
      </c>
      <c r="E178" s="37">
        <v>43529.0</v>
      </c>
      <c r="F178" s="48"/>
      <c r="G178" s="6"/>
      <c r="H178" s="38" t="s">
        <v>343</v>
      </c>
      <c r="I178" s="40"/>
      <c r="J178" s="40"/>
      <c r="K178" s="40"/>
      <c r="L178" s="40"/>
      <c r="M178" s="40"/>
      <c r="N178" s="40"/>
      <c r="O178" s="40"/>
      <c r="P178" s="40"/>
      <c r="Q178" s="40"/>
      <c r="R178" s="40"/>
      <c r="S178" s="40"/>
      <c r="T178" s="40"/>
      <c r="U178" s="40"/>
    </row>
    <row r="179">
      <c r="A179" s="6" t="s">
        <v>344</v>
      </c>
      <c r="B179" s="35">
        <v>1.0</v>
      </c>
      <c r="C179" s="61" t="s">
        <v>319</v>
      </c>
      <c r="D179" s="46">
        <v>295000.0</v>
      </c>
      <c r="E179" s="37">
        <v>43739.0</v>
      </c>
      <c r="F179" s="48"/>
      <c r="G179" s="6"/>
      <c r="H179" s="38" t="s">
        <v>345</v>
      </c>
      <c r="I179" s="40"/>
      <c r="J179" s="40"/>
      <c r="K179" s="40"/>
      <c r="L179" s="40"/>
      <c r="M179" s="40"/>
      <c r="N179" s="40"/>
      <c r="O179" s="40"/>
      <c r="P179" s="40"/>
      <c r="Q179" s="40"/>
      <c r="R179" s="40"/>
      <c r="S179" s="40"/>
      <c r="T179" s="40"/>
      <c r="U179" s="40"/>
    </row>
    <row r="180">
      <c r="A180" s="6" t="s">
        <v>346</v>
      </c>
      <c r="B180" s="35">
        <v>1.0</v>
      </c>
      <c r="C180" s="61" t="s">
        <v>307</v>
      </c>
      <c r="D180" s="46">
        <v>17107.0</v>
      </c>
      <c r="E180" s="37">
        <v>43531.0</v>
      </c>
      <c r="F180" s="48"/>
      <c r="G180" s="6"/>
      <c r="H180" s="38" t="s">
        <v>347</v>
      </c>
      <c r="I180" s="40"/>
      <c r="J180" s="40"/>
      <c r="K180" s="40"/>
      <c r="L180" s="40"/>
      <c r="M180" s="40"/>
      <c r="N180" s="40"/>
      <c r="O180" s="40"/>
      <c r="P180" s="40"/>
      <c r="Q180" s="40"/>
      <c r="R180" s="40"/>
      <c r="S180" s="40"/>
      <c r="T180" s="40"/>
      <c r="U180" s="40"/>
    </row>
    <row r="181">
      <c r="A181" s="6" t="s">
        <v>348</v>
      </c>
      <c r="B181" s="35">
        <v>1.0</v>
      </c>
      <c r="C181" s="61" t="s">
        <v>307</v>
      </c>
      <c r="D181" s="46">
        <v>12325.0</v>
      </c>
      <c r="E181" s="37">
        <v>43550.0</v>
      </c>
      <c r="F181" s="48"/>
      <c r="G181" s="6"/>
      <c r="H181" s="38" t="s">
        <v>33</v>
      </c>
      <c r="I181" s="40"/>
      <c r="J181" s="40"/>
      <c r="K181" s="40"/>
      <c r="L181" s="40"/>
      <c r="M181" s="40"/>
      <c r="N181" s="40"/>
      <c r="O181" s="40"/>
      <c r="P181" s="40"/>
      <c r="Q181" s="40"/>
      <c r="R181" s="40"/>
      <c r="S181" s="40"/>
      <c r="T181" s="40"/>
      <c r="U181" s="40"/>
    </row>
    <row r="182">
      <c r="A182" s="6" t="s">
        <v>349</v>
      </c>
      <c r="B182" s="35">
        <v>1.0</v>
      </c>
      <c r="C182" s="61" t="s">
        <v>307</v>
      </c>
      <c r="D182" s="46">
        <v>1137100.0</v>
      </c>
      <c r="E182" s="37">
        <v>43627.0</v>
      </c>
      <c r="F182" s="48"/>
      <c r="G182" s="6"/>
      <c r="H182" s="38" t="s">
        <v>350</v>
      </c>
      <c r="I182" s="40"/>
      <c r="J182" s="40"/>
      <c r="K182" s="40"/>
      <c r="L182" s="40"/>
      <c r="M182" s="40"/>
      <c r="N182" s="40"/>
      <c r="O182" s="40"/>
      <c r="P182" s="40"/>
      <c r="Q182" s="40"/>
      <c r="R182" s="40"/>
      <c r="S182" s="40"/>
      <c r="T182" s="40"/>
      <c r="U182" s="40"/>
    </row>
    <row r="183">
      <c r="A183" s="6" t="s">
        <v>351</v>
      </c>
      <c r="B183" s="35">
        <v>1.0</v>
      </c>
      <c r="C183" s="61" t="s">
        <v>307</v>
      </c>
      <c r="D183" s="63">
        <v>2570.0</v>
      </c>
      <c r="E183" s="37">
        <v>43598.0</v>
      </c>
      <c r="F183" s="48"/>
      <c r="G183" s="6"/>
      <c r="H183" s="38" t="s">
        <v>352</v>
      </c>
      <c r="I183" s="40"/>
      <c r="J183" s="40"/>
      <c r="K183" s="40"/>
      <c r="L183" s="40"/>
      <c r="M183" s="40"/>
      <c r="N183" s="40"/>
      <c r="O183" s="40"/>
      <c r="P183" s="40"/>
      <c r="Q183" s="40"/>
      <c r="R183" s="40"/>
      <c r="S183" s="40"/>
      <c r="T183" s="40"/>
      <c r="U183" s="40"/>
    </row>
    <row r="184">
      <c r="A184" s="6" t="s">
        <v>353</v>
      </c>
      <c r="B184" s="35">
        <v>1.0</v>
      </c>
      <c r="C184" s="61" t="s">
        <v>307</v>
      </c>
      <c r="D184" s="63">
        <v>148772.0</v>
      </c>
      <c r="E184" s="37">
        <v>43664.0</v>
      </c>
      <c r="F184" s="48"/>
      <c r="G184" s="6"/>
      <c r="H184" s="38" t="s">
        <v>354</v>
      </c>
      <c r="I184" s="40"/>
      <c r="J184" s="40"/>
      <c r="K184" s="40"/>
      <c r="L184" s="40"/>
      <c r="M184" s="40"/>
      <c r="N184" s="40"/>
      <c r="O184" s="40"/>
      <c r="P184" s="40"/>
      <c r="Q184" s="40"/>
      <c r="R184" s="40"/>
      <c r="S184" s="40"/>
      <c r="T184" s="40"/>
      <c r="U184" s="40"/>
    </row>
    <row r="185">
      <c r="A185" s="6" t="s">
        <v>355</v>
      </c>
      <c r="B185" s="35">
        <v>1.0</v>
      </c>
      <c r="C185" s="61" t="s">
        <v>307</v>
      </c>
      <c r="D185" s="63">
        <v>139720.0</v>
      </c>
      <c r="E185" s="37">
        <v>43642.0</v>
      </c>
      <c r="F185" s="48"/>
      <c r="G185" s="6"/>
      <c r="H185" s="38" t="s">
        <v>356</v>
      </c>
      <c r="I185" s="40"/>
      <c r="J185" s="40"/>
      <c r="K185" s="40"/>
      <c r="L185" s="40"/>
      <c r="M185" s="40"/>
      <c r="N185" s="40"/>
      <c r="O185" s="40"/>
      <c r="P185" s="40"/>
      <c r="Q185" s="40"/>
      <c r="R185" s="40"/>
      <c r="S185" s="40"/>
      <c r="T185" s="40"/>
      <c r="U185" s="40"/>
    </row>
    <row r="186">
      <c r="A186" s="50" t="s">
        <v>357</v>
      </c>
      <c r="B186" s="35">
        <v>1.0</v>
      </c>
      <c r="C186" s="61" t="s">
        <v>307</v>
      </c>
      <c r="D186" s="63">
        <v>7800.0</v>
      </c>
      <c r="E186" s="37">
        <v>43618.0</v>
      </c>
      <c r="F186" s="48"/>
      <c r="G186" s="6"/>
      <c r="H186" s="38" t="s">
        <v>358</v>
      </c>
      <c r="I186" s="40"/>
      <c r="J186" s="40"/>
      <c r="K186" s="40"/>
      <c r="L186" s="40"/>
      <c r="M186" s="40"/>
      <c r="N186" s="40"/>
      <c r="O186" s="40"/>
      <c r="P186" s="40"/>
      <c r="Q186" s="40"/>
      <c r="R186" s="40"/>
      <c r="S186" s="40"/>
      <c r="T186" s="40"/>
      <c r="U186" s="40"/>
    </row>
    <row r="187">
      <c r="A187" s="6" t="s">
        <v>359</v>
      </c>
      <c r="B187" s="35">
        <v>1.0</v>
      </c>
      <c r="C187" s="61" t="s">
        <v>307</v>
      </c>
      <c r="D187" s="63">
        <v>262400.0</v>
      </c>
      <c r="E187" s="37">
        <v>43706.0</v>
      </c>
      <c r="F187" s="48"/>
      <c r="G187" s="6"/>
      <c r="H187" s="38" t="s">
        <v>360</v>
      </c>
      <c r="I187" s="40"/>
      <c r="J187" s="40"/>
      <c r="K187" s="40"/>
      <c r="L187" s="40"/>
      <c r="M187" s="40"/>
      <c r="N187" s="40"/>
      <c r="O187" s="40"/>
      <c r="P187" s="40"/>
      <c r="Q187" s="40"/>
      <c r="R187" s="40"/>
      <c r="S187" s="40"/>
      <c r="T187" s="40"/>
      <c r="U187" s="40"/>
    </row>
    <row r="188">
      <c r="A188" s="6" t="s">
        <v>361</v>
      </c>
      <c r="B188" s="35">
        <v>1.0</v>
      </c>
      <c r="C188" s="61" t="s">
        <v>307</v>
      </c>
      <c r="D188" s="63">
        <v>64637.0</v>
      </c>
      <c r="E188" s="37">
        <v>43850.0</v>
      </c>
      <c r="F188" s="48"/>
      <c r="G188" s="6"/>
      <c r="H188" s="38" t="s">
        <v>362</v>
      </c>
      <c r="I188" s="40"/>
      <c r="J188" s="40"/>
      <c r="K188" s="40"/>
      <c r="L188" s="40"/>
      <c r="M188" s="40"/>
      <c r="N188" s="40"/>
      <c r="O188" s="40"/>
      <c r="P188" s="40"/>
      <c r="Q188" s="40"/>
      <c r="R188" s="40"/>
      <c r="S188" s="40"/>
      <c r="T188" s="40"/>
      <c r="U188" s="40"/>
    </row>
    <row r="189">
      <c r="A189" s="6" t="s">
        <v>363</v>
      </c>
      <c r="B189" s="35">
        <v>1.0</v>
      </c>
      <c r="C189" s="61" t="s">
        <v>307</v>
      </c>
      <c r="D189" s="63">
        <v>383359.0</v>
      </c>
      <c r="E189" s="37">
        <v>43662.0</v>
      </c>
      <c r="F189" s="48"/>
      <c r="G189" s="6"/>
      <c r="H189" s="38" t="s">
        <v>364</v>
      </c>
      <c r="I189" s="40"/>
      <c r="J189" s="40"/>
      <c r="K189" s="40"/>
      <c r="L189" s="40"/>
      <c r="M189" s="40"/>
      <c r="N189" s="40"/>
      <c r="O189" s="40"/>
      <c r="P189" s="40"/>
      <c r="Q189" s="40"/>
      <c r="R189" s="40"/>
      <c r="S189" s="40"/>
      <c r="T189" s="40"/>
      <c r="U189" s="40"/>
    </row>
    <row r="190">
      <c r="A190" s="6" t="s">
        <v>365</v>
      </c>
      <c r="B190" s="35">
        <v>1.0</v>
      </c>
      <c r="C190" s="61" t="s">
        <v>307</v>
      </c>
      <c r="D190" s="46">
        <v>4729.0</v>
      </c>
      <c r="E190" s="37">
        <v>43647.0</v>
      </c>
      <c r="F190" s="48"/>
      <c r="G190" s="6"/>
      <c r="H190" s="38" t="s">
        <v>366</v>
      </c>
      <c r="I190" s="40"/>
      <c r="J190" s="40"/>
      <c r="K190" s="40"/>
      <c r="L190" s="40"/>
      <c r="M190" s="40"/>
      <c r="N190" s="40"/>
      <c r="O190" s="40"/>
      <c r="P190" s="40"/>
      <c r="Q190" s="40"/>
      <c r="R190" s="40"/>
      <c r="S190" s="40"/>
      <c r="T190" s="40"/>
      <c r="U190" s="40"/>
    </row>
    <row r="191">
      <c r="A191" s="6" t="s">
        <v>367</v>
      </c>
      <c r="B191" s="35">
        <v>1.0</v>
      </c>
      <c r="C191" s="61" t="s">
        <v>307</v>
      </c>
      <c r="D191" s="46">
        <v>534300.0</v>
      </c>
      <c r="E191" s="37">
        <v>43480.0</v>
      </c>
      <c r="F191" s="48"/>
      <c r="G191" s="6" t="s">
        <v>368</v>
      </c>
      <c r="H191" s="38" t="s">
        <v>369</v>
      </c>
      <c r="I191" s="40"/>
      <c r="J191" s="40"/>
      <c r="K191" s="40"/>
      <c r="L191" s="40"/>
      <c r="M191" s="40"/>
      <c r="N191" s="40"/>
      <c r="O191" s="40"/>
      <c r="P191" s="40"/>
      <c r="Q191" s="40"/>
      <c r="R191" s="40"/>
      <c r="S191" s="40"/>
      <c r="T191" s="40"/>
      <c r="U191" s="40"/>
    </row>
    <row r="192">
      <c r="A192" s="6" t="s">
        <v>370</v>
      </c>
      <c r="B192" s="35">
        <v>1.0</v>
      </c>
      <c r="C192" s="61" t="s">
        <v>307</v>
      </c>
      <c r="D192" s="46">
        <v>9402.0</v>
      </c>
      <c r="E192" s="37">
        <v>43529.0</v>
      </c>
      <c r="F192" s="48"/>
      <c r="G192" s="6"/>
      <c r="H192" s="38" t="s">
        <v>371</v>
      </c>
      <c r="I192" s="40"/>
      <c r="J192" s="40"/>
      <c r="K192" s="40"/>
      <c r="L192" s="40"/>
      <c r="M192" s="40"/>
      <c r="N192" s="40"/>
      <c r="O192" s="40"/>
      <c r="P192" s="40"/>
      <c r="Q192" s="40"/>
      <c r="R192" s="40"/>
      <c r="S192" s="40"/>
      <c r="T192" s="40"/>
      <c r="U192" s="40"/>
    </row>
    <row r="193">
      <c r="A193" s="6" t="s">
        <v>372</v>
      </c>
      <c r="B193" s="35">
        <v>1.0</v>
      </c>
      <c r="C193" s="61" t="s">
        <v>307</v>
      </c>
      <c r="D193" s="46">
        <v>151561.0</v>
      </c>
      <c r="E193" s="37">
        <v>43668.0</v>
      </c>
      <c r="F193" s="48"/>
      <c r="G193" s="6"/>
      <c r="H193" s="38" t="s">
        <v>373</v>
      </c>
      <c r="I193" s="40"/>
      <c r="J193" s="40"/>
      <c r="K193" s="40"/>
      <c r="L193" s="40"/>
      <c r="M193" s="40"/>
      <c r="N193" s="40"/>
      <c r="O193" s="40"/>
      <c r="P193" s="40"/>
      <c r="Q193" s="40"/>
      <c r="R193" s="40"/>
      <c r="S193" s="40"/>
      <c r="T193" s="40"/>
      <c r="U193" s="40"/>
    </row>
    <row r="194">
      <c r="A194" s="6" t="s">
        <v>374</v>
      </c>
      <c r="B194" s="35">
        <v>1.0</v>
      </c>
      <c r="C194" s="61" t="s">
        <v>307</v>
      </c>
      <c r="D194" s="63">
        <v>7353.0</v>
      </c>
      <c r="E194" s="37">
        <v>43626.0</v>
      </c>
      <c r="F194" s="48"/>
      <c r="G194" s="6"/>
      <c r="H194" s="38" t="s">
        <v>375</v>
      </c>
      <c r="I194" s="40"/>
      <c r="J194" s="40"/>
      <c r="K194" s="40"/>
      <c r="L194" s="40"/>
      <c r="M194" s="40"/>
      <c r="N194" s="40"/>
      <c r="O194" s="40"/>
      <c r="P194" s="40"/>
      <c r="Q194" s="40"/>
      <c r="R194" s="40"/>
      <c r="S194" s="40"/>
      <c r="T194" s="40"/>
      <c r="U194" s="40"/>
    </row>
    <row r="195">
      <c r="A195" s="6" t="s">
        <v>377</v>
      </c>
      <c r="B195" s="35">
        <v>1.0</v>
      </c>
      <c r="C195" s="61" t="s">
        <v>307</v>
      </c>
      <c r="D195" s="63">
        <v>139329.0</v>
      </c>
      <c r="E195" s="37">
        <v>43727.0</v>
      </c>
      <c r="F195" s="48"/>
      <c r="G195" s="6"/>
      <c r="H195" s="38" t="s">
        <v>378</v>
      </c>
      <c r="I195" s="40"/>
      <c r="J195" s="40"/>
      <c r="K195" s="40"/>
      <c r="L195" s="40"/>
      <c r="M195" s="40"/>
      <c r="N195" s="40"/>
      <c r="O195" s="40"/>
      <c r="P195" s="40"/>
      <c r="Q195" s="40"/>
      <c r="R195" s="40"/>
      <c r="S195" s="40"/>
      <c r="T195" s="40"/>
      <c r="U195" s="40"/>
    </row>
    <row r="196">
      <c r="A196" s="6" t="s">
        <v>385</v>
      </c>
      <c r="B196" s="35">
        <v>1.0</v>
      </c>
      <c r="C196" s="61" t="s">
        <v>307</v>
      </c>
      <c r="D196" s="63">
        <v>30795.0</v>
      </c>
      <c r="E196" s="37">
        <v>43654.0</v>
      </c>
      <c r="F196" s="48"/>
      <c r="G196" s="6"/>
      <c r="H196" s="38" t="s">
        <v>386</v>
      </c>
      <c r="I196" s="40"/>
      <c r="J196" s="40"/>
      <c r="K196" s="40"/>
      <c r="L196" s="40"/>
      <c r="M196" s="40"/>
      <c r="N196" s="40"/>
      <c r="O196" s="40"/>
      <c r="P196" s="40"/>
      <c r="Q196" s="40"/>
      <c r="R196" s="40"/>
      <c r="S196" s="40"/>
      <c r="T196" s="40"/>
      <c r="U196" s="40"/>
    </row>
    <row r="197">
      <c r="A197" s="6" t="s">
        <v>392</v>
      </c>
      <c r="B197" s="35">
        <v>1.0</v>
      </c>
      <c r="C197" s="61" t="s">
        <v>307</v>
      </c>
      <c r="D197" s="46">
        <v>12079.0</v>
      </c>
      <c r="E197" s="37">
        <v>43634.0</v>
      </c>
      <c r="F197" s="48"/>
      <c r="G197" s="6"/>
      <c r="H197" s="38" t="s">
        <v>393</v>
      </c>
      <c r="I197" s="40"/>
      <c r="J197" s="40"/>
      <c r="K197" s="40"/>
      <c r="L197" s="40"/>
      <c r="M197" s="40"/>
      <c r="N197" s="40"/>
      <c r="O197" s="40"/>
      <c r="P197" s="40"/>
      <c r="Q197" s="40"/>
      <c r="R197" s="40"/>
      <c r="S197" s="40"/>
      <c r="T197" s="40"/>
      <c r="U197" s="40"/>
    </row>
    <row r="198">
      <c r="A198" s="6" t="s">
        <v>394</v>
      </c>
      <c r="B198" s="35">
        <v>1.0</v>
      </c>
      <c r="C198" s="61" t="s">
        <v>307</v>
      </c>
      <c r="D198" s="46">
        <v>41276.0</v>
      </c>
      <c r="E198" s="37">
        <v>43538.0</v>
      </c>
      <c r="F198" s="47"/>
      <c r="G198" s="6"/>
      <c r="H198" s="38" t="s">
        <v>395</v>
      </c>
      <c r="I198" s="40"/>
      <c r="J198" s="40"/>
      <c r="K198" s="40"/>
      <c r="L198" s="40"/>
      <c r="M198" s="40"/>
      <c r="N198" s="40"/>
      <c r="O198" s="40"/>
      <c r="P198" s="40"/>
      <c r="Q198" s="40"/>
      <c r="R198" s="40"/>
      <c r="S198" s="40"/>
      <c r="T198" s="40"/>
      <c r="U198" s="40"/>
    </row>
    <row r="199">
      <c r="A199" s="6" t="s">
        <v>397</v>
      </c>
      <c r="B199" s="35">
        <v>1.0</v>
      </c>
      <c r="C199" s="61" t="s">
        <v>307</v>
      </c>
      <c r="D199" s="46">
        <v>13568.0</v>
      </c>
      <c r="E199" s="37">
        <v>43601.0</v>
      </c>
      <c r="F199" s="47"/>
      <c r="G199" s="6"/>
      <c r="H199" s="38" t="s">
        <v>398</v>
      </c>
      <c r="I199" s="40"/>
      <c r="J199" s="40"/>
      <c r="K199" s="40"/>
      <c r="L199" s="40"/>
      <c r="M199" s="40"/>
      <c r="N199" s="40"/>
      <c r="O199" s="40"/>
      <c r="P199" s="40"/>
      <c r="Q199" s="40"/>
      <c r="R199" s="40"/>
      <c r="S199" s="40"/>
      <c r="T199" s="40"/>
      <c r="U199" s="40"/>
    </row>
    <row r="200">
      <c r="A200" s="6" t="s">
        <v>399</v>
      </c>
      <c r="B200" s="35">
        <v>1.0</v>
      </c>
      <c r="C200" s="61" t="s">
        <v>307</v>
      </c>
      <c r="D200" s="46">
        <v>275800.0</v>
      </c>
      <c r="E200" s="37">
        <v>43447.0</v>
      </c>
      <c r="F200" s="47"/>
      <c r="G200" s="6" t="s">
        <v>400</v>
      </c>
      <c r="H200" s="38" t="s">
        <v>401</v>
      </c>
      <c r="I200" s="40"/>
      <c r="J200" s="40"/>
      <c r="K200" s="40"/>
      <c r="L200" s="40"/>
      <c r="M200" s="40"/>
      <c r="N200" s="40"/>
      <c r="O200" s="40"/>
      <c r="P200" s="40"/>
      <c r="Q200" s="40"/>
      <c r="R200" s="40"/>
      <c r="S200" s="40"/>
      <c r="T200" s="40"/>
      <c r="U200" s="40"/>
    </row>
    <row r="201">
      <c r="A201" s="45" t="s">
        <v>403</v>
      </c>
      <c r="B201" s="35">
        <v>1.0</v>
      </c>
      <c r="C201" s="6" t="s">
        <v>307</v>
      </c>
      <c r="D201" s="46">
        <v>535907.0</v>
      </c>
      <c r="E201" s="37">
        <v>43417.0</v>
      </c>
      <c r="F201" s="47"/>
      <c r="G201" s="6" t="s">
        <v>404</v>
      </c>
      <c r="H201" s="38" t="s">
        <v>405</v>
      </c>
      <c r="I201" s="40"/>
      <c r="J201" s="40"/>
      <c r="K201" s="40"/>
      <c r="L201" s="40"/>
      <c r="M201" s="40"/>
      <c r="N201" s="40"/>
      <c r="O201" s="40"/>
      <c r="P201" s="40"/>
      <c r="Q201" s="40"/>
      <c r="R201" s="40"/>
      <c r="S201" s="40"/>
      <c r="T201" s="40"/>
      <c r="U201" s="40"/>
    </row>
    <row r="202">
      <c r="A202" s="45" t="s">
        <v>406</v>
      </c>
      <c r="B202" s="35">
        <v>1.0</v>
      </c>
      <c r="C202" s="6" t="s">
        <v>307</v>
      </c>
      <c r="D202" s="63">
        <v>16693.0</v>
      </c>
      <c r="E202" s="37">
        <v>43636.0</v>
      </c>
      <c r="F202" s="47"/>
      <c r="G202" s="6"/>
      <c r="H202" s="38" t="s">
        <v>407</v>
      </c>
      <c r="I202" s="40"/>
      <c r="J202" s="40"/>
      <c r="K202" s="40"/>
      <c r="L202" s="40"/>
      <c r="M202" s="40"/>
      <c r="N202" s="40"/>
      <c r="O202" s="40"/>
      <c r="P202" s="40"/>
      <c r="Q202" s="40"/>
      <c r="R202" s="40"/>
      <c r="S202" s="40"/>
      <c r="T202" s="40"/>
      <c r="U202" s="40"/>
    </row>
    <row r="203">
      <c r="A203" s="45" t="s">
        <v>408</v>
      </c>
      <c r="B203" s="35">
        <v>1.0</v>
      </c>
      <c r="C203" s="6" t="s">
        <v>307</v>
      </c>
      <c r="D203" s="63">
        <v>1207.0</v>
      </c>
      <c r="E203" s="37">
        <v>43733.0</v>
      </c>
      <c r="F203" s="47"/>
      <c r="G203" s="6"/>
      <c r="H203" s="38" t="s">
        <v>409</v>
      </c>
      <c r="I203" s="40"/>
      <c r="J203" s="40"/>
      <c r="K203" s="40"/>
      <c r="L203" s="40"/>
      <c r="M203" s="40"/>
      <c r="N203" s="40"/>
      <c r="O203" s="40"/>
      <c r="P203" s="40"/>
      <c r="Q203" s="40"/>
      <c r="R203" s="40"/>
      <c r="S203" s="40"/>
      <c r="T203" s="40"/>
      <c r="U203" s="40"/>
    </row>
    <row r="204">
      <c r="A204" s="45" t="s">
        <v>410</v>
      </c>
      <c r="B204" s="35">
        <v>1.0</v>
      </c>
      <c r="C204" s="6" t="s">
        <v>307</v>
      </c>
      <c r="D204" s="63">
        <v>2830.0</v>
      </c>
      <c r="E204" s="37">
        <v>43647.0</v>
      </c>
      <c r="F204" s="47"/>
      <c r="G204" s="6"/>
      <c r="H204" s="38" t="s">
        <v>411</v>
      </c>
      <c r="I204" s="40"/>
      <c r="J204" s="40"/>
      <c r="K204" s="40"/>
      <c r="L204" s="40"/>
      <c r="M204" s="40"/>
      <c r="N204" s="40"/>
      <c r="O204" s="40"/>
      <c r="P204" s="40"/>
      <c r="Q204" s="40"/>
      <c r="R204" s="40"/>
      <c r="S204" s="40"/>
      <c r="T204" s="40"/>
      <c r="U204" s="40"/>
    </row>
    <row r="205">
      <c r="A205" s="45" t="s">
        <v>412</v>
      </c>
      <c r="B205" s="35">
        <v>1.0</v>
      </c>
      <c r="C205" s="6" t="s">
        <v>307</v>
      </c>
      <c r="D205" s="63">
        <v>2514.0</v>
      </c>
      <c r="E205" s="37">
        <v>43732.0</v>
      </c>
      <c r="F205" s="47"/>
      <c r="G205" s="6"/>
      <c r="H205" s="38" t="s">
        <v>413</v>
      </c>
      <c r="I205" s="40"/>
      <c r="J205" s="40"/>
      <c r="K205" s="40"/>
      <c r="L205" s="40"/>
      <c r="M205" s="40"/>
      <c r="N205" s="40"/>
      <c r="O205" s="40"/>
      <c r="P205" s="40"/>
      <c r="Q205" s="40"/>
      <c r="R205" s="40"/>
      <c r="S205" s="40"/>
      <c r="T205" s="40"/>
      <c r="U205" s="40"/>
    </row>
    <row r="206">
      <c r="A206" s="45" t="s">
        <v>415</v>
      </c>
      <c r="B206" s="35">
        <v>1.0</v>
      </c>
      <c r="C206" s="6" t="s">
        <v>307</v>
      </c>
      <c r="D206" s="63">
        <v>641.0</v>
      </c>
      <c r="E206" s="37">
        <v>43566.0</v>
      </c>
      <c r="F206" s="47"/>
      <c r="G206" s="6"/>
      <c r="H206" s="38" t="s">
        <v>416</v>
      </c>
      <c r="I206" s="40"/>
      <c r="J206" s="40"/>
      <c r="K206" s="40"/>
      <c r="L206" s="40"/>
      <c r="M206" s="40"/>
      <c r="N206" s="40"/>
      <c r="O206" s="40"/>
      <c r="P206" s="40"/>
      <c r="Q206" s="40"/>
      <c r="R206" s="40"/>
      <c r="S206" s="40"/>
      <c r="T206" s="40"/>
      <c r="U206" s="40"/>
    </row>
    <row r="207">
      <c r="A207" s="45" t="s">
        <v>419</v>
      </c>
      <c r="B207" s="35">
        <v>1.0</v>
      </c>
      <c r="C207" s="6" t="s">
        <v>307</v>
      </c>
      <c r="D207" s="63">
        <v>97594.0</v>
      </c>
      <c r="E207" s="37">
        <v>43670.0</v>
      </c>
      <c r="F207" s="47"/>
      <c r="G207" s="6"/>
      <c r="H207" s="38" t="s">
        <v>420</v>
      </c>
      <c r="I207" s="40"/>
      <c r="J207" s="40"/>
      <c r="K207" s="40"/>
      <c r="L207" s="40"/>
      <c r="M207" s="40"/>
      <c r="N207" s="40"/>
      <c r="O207" s="40"/>
      <c r="P207" s="40"/>
      <c r="Q207" s="40"/>
      <c r="R207" s="40"/>
      <c r="S207" s="40"/>
      <c r="T207" s="40"/>
      <c r="U207" s="40"/>
    </row>
    <row r="208">
      <c r="A208" s="45" t="s">
        <v>421</v>
      </c>
      <c r="B208" s="35">
        <v>1.0</v>
      </c>
      <c r="C208" s="6" t="s">
        <v>307</v>
      </c>
      <c r="D208" s="46">
        <v>113272.0</v>
      </c>
      <c r="E208" s="37">
        <v>43663.0</v>
      </c>
      <c r="F208" s="47"/>
      <c r="G208" s="6"/>
      <c r="H208" s="38" t="s">
        <v>422</v>
      </c>
      <c r="I208" s="40"/>
      <c r="J208" s="40"/>
      <c r="K208" s="40"/>
      <c r="L208" s="40"/>
      <c r="M208" s="40"/>
      <c r="N208" s="40"/>
      <c r="O208" s="40"/>
      <c r="P208" s="40"/>
      <c r="Q208" s="40"/>
      <c r="R208" s="40"/>
      <c r="S208" s="40"/>
      <c r="T208" s="40"/>
      <c r="U208" s="40"/>
    </row>
    <row r="209">
      <c r="A209" s="45" t="s">
        <v>423</v>
      </c>
      <c r="B209" s="35">
        <v>1.0</v>
      </c>
      <c r="C209" s="6" t="s">
        <v>307</v>
      </c>
      <c r="D209" s="46">
        <v>3326.0</v>
      </c>
      <c r="E209" s="37">
        <v>43536.0</v>
      </c>
      <c r="F209" s="47"/>
      <c r="G209" s="6"/>
      <c r="H209" s="38" t="s">
        <v>424</v>
      </c>
      <c r="I209" s="40"/>
      <c r="J209" s="40"/>
      <c r="K209" s="40"/>
      <c r="L209" s="40"/>
      <c r="M209" s="40"/>
      <c r="N209" s="40"/>
      <c r="O209" s="40"/>
      <c r="P209" s="40"/>
      <c r="Q209" s="40"/>
      <c r="R209" s="40"/>
      <c r="S209" s="40"/>
      <c r="T209" s="40"/>
      <c r="U209" s="40"/>
    </row>
    <row r="210">
      <c r="A210" s="45" t="s">
        <v>425</v>
      </c>
      <c r="B210" s="35">
        <v>1.0</v>
      </c>
      <c r="C210" s="6" t="s">
        <v>307</v>
      </c>
      <c r="D210" s="63">
        <v>15000.0</v>
      </c>
      <c r="E210" s="37">
        <v>43661.0</v>
      </c>
      <c r="F210" s="47"/>
      <c r="G210" s="6"/>
      <c r="H210" s="38" t="s">
        <v>426</v>
      </c>
      <c r="I210" s="40"/>
      <c r="J210" s="40"/>
      <c r="K210" s="40"/>
      <c r="L210" s="40"/>
      <c r="M210" s="40"/>
      <c r="N210" s="40"/>
      <c r="O210" s="40"/>
      <c r="P210" s="40"/>
      <c r="Q210" s="40"/>
      <c r="R210" s="40"/>
      <c r="S210" s="40"/>
      <c r="T210" s="40"/>
      <c r="U210" s="40"/>
    </row>
    <row r="211">
      <c r="A211" s="45" t="s">
        <v>427</v>
      </c>
      <c r="B211" s="35">
        <v>1.0</v>
      </c>
      <c r="C211" s="6" t="s">
        <v>307</v>
      </c>
      <c r="D211" s="63">
        <v>9242.0</v>
      </c>
      <c r="E211" s="37">
        <v>43713.0</v>
      </c>
      <c r="F211" s="47"/>
      <c r="G211" s="6"/>
      <c r="H211" s="38" t="s">
        <v>428</v>
      </c>
      <c r="I211" s="40"/>
      <c r="J211" s="40"/>
      <c r="K211" s="40"/>
      <c r="L211" s="40"/>
      <c r="M211" s="40"/>
      <c r="N211" s="40"/>
      <c r="O211" s="40"/>
      <c r="P211" s="40"/>
      <c r="Q211" s="40"/>
      <c r="R211" s="40"/>
      <c r="S211" s="40"/>
      <c r="T211" s="40"/>
      <c r="U211" s="40"/>
    </row>
    <row r="212">
      <c r="A212" s="45" t="s">
        <v>429</v>
      </c>
      <c r="B212" s="35">
        <v>1.0</v>
      </c>
      <c r="C212" s="6" t="s">
        <v>307</v>
      </c>
      <c r="D212" s="63">
        <v>6575.0</v>
      </c>
      <c r="E212" s="37">
        <v>43668.0</v>
      </c>
      <c r="F212" s="47"/>
      <c r="G212" s="6"/>
      <c r="H212" s="38" t="s">
        <v>430</v>
      </c>
      <c r="I212" s="40"/>
      <c r="J212" s="40"/>
      <c r="K212" s="40"/>
      <c r="L212" s="40"/>
      <c r="M212" s="40"/>
      <c r="N212" s="40"/>
      <c r="O212" s="40"/>
      <c r="P212" s="40"/>
      <c r="Q212" s="40"/>
      <c r="R212" s="40"/>
      <c r="S212" s="40"/>
      <c r="T212" s="40"/>
      <c r="U212" s="40"/>
    </row>
    <row r="213">
      <c r="A213" s="45" t="s">
        <v>431</v>
      </c>
      <c r="B213" s="35">
        <v>1.0</v>
      </c>
      <c r="C213" s="6" t="s">
        <v>307</v>
      </c>
      <c r="D213" s="63">
        <v>30635.0</v>
      </c>
      <c r="E213" s="37">
        <v>43661.0</v>
      </c>
      <c r="F213" s="47"/>
      <c r="G213" s="6"/>
      <c r="H213" s="38" t="s">
        <v>432</v>
      </c>
      <c r="I213" s="40"/>
      <c r="J213" s="40"/>
      <c r="K213" s="40"/>
      <c r="L213" s="40"/>
      <c r="M213" s="40"/>
      <c r="N213" s="40"/>
      <c r="O213" s="40"/>
      <c r="P213" s="40"/>
      <c r="Q213" s="40"/>
      <c r="R213" s="40"/>
      <c r="S213" s="40"/>
      <c r="T213" s="40"/>
      <c r="U213" s="40"/>
    </row>
    <row r="214">
      <c r="A214" s="45" t="s">
        <v>433</v>
      </c>
      <c r="B214" s="35">
        <v>1.0</v>
      </c>
      <c r="C214" s="6" t="s">
        <v>307</v>
      </c>
      <c r="D214" s="63">
        <v>88527.0</v>
      </c>
      <c r="E214" s="37">
        <v>43656.0</v>
      </c>
      <c r="F214" s="47"/>
      <c r="G214" s="6"/>
      <c r="H214" s="38" t="s">
        <v>434</v>
      </c>
      <c r="I214" s="40"/>
      <c r="J214" s="40"/>
      <c r="K214" s="40"/>
      <c r="L214" s="40"/>
      <c r="M214" s="40"/>
      <c r="N214" s="40"/>
      <c r="O214" s="40"/>
      <c r="P214" s="40"/>
      <c r="Q214" s="40"/>
      <c r="R214" s="40"/>
      <c r="S214" s="40"/>
      <c r="T214" s="40"/>
      <c r="U214" s="40"/>
    </row>
    <row r="215">
      <c r="A215" s="45" t="s">
        <v>435</v>
      </c>
      <c r="B215" s="35">
        <v>1.0</v>
      </c>
      <c r="C215" s="6" t="s">
        <v>307</v>
      </c>
      <c r="D215" s="63">
        <v>190945.0</v>
      </c>
      <c r="E215" s="37">
        <v>43656.0</v>
      </c>
      <c r="F215" s="47"/>
      <c r="G215" s="6"/>
      <c r="H215" s="38" t="s">
        <v>436</v>
      </c>
      <c r="I215" s="40"/>
      <c r="J215" s="40"/>
      <c r="K215" s="40"/>
      <c r="L215" s="40"/>
      <c r="M215" s="40"/>
      <c r="N215" s="40"/>
      <c r="O215" s="40"/>
      <c r="P215" s="40"/>
      <c r="Q215" s="40"/>
      <c r="R215" s="40"/>
      <c r="S215" s="40"/>
      <c r="T215" s="40"/>
      <c r="U215" s="40"/>
    </row>
    <row r="216">
      <c r="A216" s="45" t="s">
        <v>437</v>
      </c>
      <c r="B216" s="35">
        <v>1.0</v>
      </c>
      <c r="C216" s="61" t="s">
        <v>304</v>
      </c>
      <c r="D216" s="46">
        <v>180800.0</v>
      </c>
      <c r="E216" s="37">
        <v>43620.0</v>
      </c>
      <c r="F216" s="47"/>
      <c r="G216" s="6"/>
      <c r="H216" s="38" t="s">
        <v>438</v>
      </c>
      <c r="I216" s="40"/>
      <c r="J216" s="40"/>
      <c r="K216" s="40"/>
      <c r="L216" s="40"/>
      <c r="M216" s="40"/>
      <c r="N216" s="40"/>
      <c r="O216" s="40"/>
      <c r="P216" s="40"/>
      <c r="Q216" s="40"/>
      <c r="R216" s="40"/>
      <c r="S216" s="40"/>
      <c r="T216" s="40"/>
      <c r="U216" s="40"/>
    </row>
    <row r="217">
      <c r="A217" s="45" t="s">
        <v>440</v>
      </c>
      <c r="B217" s="35">
        <v>1.0</v>
      </c>
      <c r="C217" s="61" t="s">
        <v>304</v>
      </c>
      <c r="D217" s="46">
        <v>13000.0</v>
      </c>
      <c r="E217" s="37">
        <v>43629.0</v>
      </c>
      <c r="F217" s="47"/>
      <c r="G217" s="6"/>
      <c r="H217" s="38" t="s">
        <v>441</v>
      </c>
      <c r="I217" s="40"/>
      <c r="J217" s="40"/>
      <c r="K217" s="40"/>
      <c r="L217" s="40"/>
      <c r="M217" s="40"/>
      <c r="N217" s="40"/>
      <c r="O217" s="40"/>
      <c r="P217" s="40"/>
      <c r="Q217" s="40"/>
      <c r="R217" s="40"/>
      <c r="S217" s="40"/>
      <c r="T217" s="40"/>
      <c r="U217" s="40"/>
    </row>
    <row r="218">
      <c r="A218" s="45" t="s">
        <v>442</v>
      </c>
      <c r="B218" s="35">
        <v>1.0</v>
      </c>
      <c r="C218" s="6" t="s">
        <v>307</v>
      </c>
      <c r="D218" s="46">
        <v>208402.0</v>
      </c>
      <c r="E218" s="37">
        <v>43495.0</v>
      </c>
      <c r="F218" s="47"/>
      <c r="G218" s="6"/>
      <c r="H218" s="38" t="s">
        <v>443</v>
      </c>
      <c r="I218" s="40"/>
      <c r="J218" s="40"/>
      <c r="K218" s="40"/>
      <c r="L218" s="40"/>
      <c r="M218" s="40"/>
      <c r="N218" s="40"/>
      <c r="O218" s="40"/>
      <c r="P218" s="40"/>
      <c r="Q218" s="40"/>
      <c r="R218" s="40"/>
      <c r="S218" s="40"/>
      <c r="T218" s="40"/>
      <c r="U218" s="40"/>
    </row>
    <row r="219">
      <c r="A219" s="45" t="s">
        <v>444</v>
      </c>
      <c r="B219" s="35">
        <v>1.0</v>
      </c>
      <c r="C219" s="6" t="s">
        <v>307</v>
      </c>
      <c r="D219" s="46">
        <v>123867.0</v>
      </c>
      <c r="E219" s="37">
        <v>43517.0</v>
      </c>
      <c r="F219" s="90" t="s">
        <v>445</v>
      </c>
      <c r="G219" s="6"/>
      <c r="H219" s="38" t="s">
        <v>446</v>
      </c>
      <c r="I219" s="40"/>
      <c r="J219" s="40"/>
      <c r="K219" s="40"/>
      <c r="L219" s="40"/>
      <c r="M219" s="40"/>
      <c r="N219" s="40"/>
      <c r="O219" s="40"/>
      <c r="P219" s="40"/>
      <c r="Q219" s="40"/>
      <c r="R219" s="40"/>
      <c r="S219" s="40"/>
      <c r="T219" s="40"/>
      <c r="U219" s="40"/>
    </row>
    <row r="220">
      <c r="A220" s="45" t="s">
        <v>447</v>
      </c>
      <c r="B220" s="35">
        <v>1.0</v>
      </c>
      <c r="C220" s="6" t="s">
        <v>307</v>
      </c>
      <c r="D220" s="46">
        <v>847200.0</v>
      </c>
      <c r="E220" s="37">
        <v>43599.0</v>
      </c>
      <c r="F220" s="47"/>
      <c r="G220" s="6"/>
      <c r="H220" s="38" t="s">
        <v>448</v>
      </c>
      <c r="I220" s="40"/>
      <c r="J220" s="40"/>
      <c r="K220" s="40"/>
      <c r="L220" s="40"/>
      <c r="M220" s="40"/>
      <c r="N220" s="40"/>
      <c r="O220" s="40"/>
      <c r="P220" s="40"/>
      <c r="Q220" s="40"/>
      <c r="R220" s="40"/>
      <c r="S220" s="40"/>
      <c r="T220" s="40"/>
      <c r="U220" s="40"/>
    </row>
    <row r="221">
      <c r="A221" s="45" t="s">
        <v>450</v>
      </c>
      <c r="B221" s="35">
        <v>1.0</v>
      </c>
      <c r="C221" s="6" t="s">
        <v>307</v>
      </c>
      <c r="D221" s="63">
        <v>253361.0</v>
      </c>
      <c r="E221" s="37">
        <v>43564.0</v>
      </c>
      <c r="F221" s="47"/>
      <c r="G221" s="6"/>
      <c r="H221" s="38" t="s">
        <v>451</v>
      </c>
      <c r="I221" s="40"/>
      <c r="J221" s="40"/>
      <c r="K221" s="40"/>
      <c r="L221" s="40"/>
      <c r="M221" s="40"/>
      <c r="N221" s="40"/>
      <c r="O221" s="40"/>
      <c r="P221" s="40"/>
      <c r="Q221" s="40"/>
      <c r="R221" s="40"/>
      <c r="S221" s="40"/>
      <c r="T221" s="40"/>
      <c r="U221" s="40"/>
    </row>
    <row r="222">
      <c r="A222" s="45" t="s">
        <v>452</v>
      </c>
      <c r="B222" s="35">
        <v>1.0</v>
      </c>
      <c r="C222" s="6" t="s">
        <v>307</v>
      </c>
      <c r="D222" s="63">
        <v>2945.0</v>
      </c>
      <c r="E222" s="37">
        <v>43650.0</v>
      </c>
      <c r="F222" s="47"/>
      <c r="G222" s="6"/>
      <c r="H222" s="38" t="s">
        <v>453</v>
      </c>
      <c r="I222" s="40"/>
      <c r="J222" s="40"/>
      <c r="K222" s="40"/>
      <c r="L222" s="40"/>
      <c r="M222" s="40"/>
      <c r="N222" s="40"/>
      <c r="O222" s="40"/>
      <c r="P222" s="40"/>
      <c r="Q222" s="40"/>
      <c r="R222" s="40"/>
      <c r="S222" s="40"/>
      <c r="T222" s="40"/>
      <c r="U222" s="40"/>
    </row>
    <row r="223">
      <c r="A223" s="45" t="s">
        <v>454</v>
      </c>
      <c r="B223" s="35">
        <v>1.0</v>
      </c>
      <c r="C223" s="6" t="s">
        <v>307</v>
      </c>
      <c r="D223" s="63">
        <v>100109.0</v>
      </c>
      <c r="E223" s="37">
        <v>43663.0</v>
      </c>
      <c r="F223" s="47"/>
      <c r="G223" s="6"/>
      <c r="H223" s="38" t="s">
        <v>455</v>
      </c>
      <c r="I223" s="40"/>
      <c r="J223" s="40"/>
      <c r="K223" s="40"/>
      <c r="L223" s="40"/>
      <c r="M223" s="40"/>
      <c r="N223" s="40"/>
      <c r="O223" s="40"/>
      <c r="P223" s="40"/>
      <c r="Q223" s="40"/>
      <c r="R223" s="40"/>
      <c r="S223" s="40"/>
      <c r="T223" s="40"/>
      <c r="U223" s="40"/>
    </row>
    <row r="224">
      <c r="A224" s="45" t="s">
        <v>456</v>
      </c>
      <c r="B224" s="35">
        <v>1.0</v>
      </c>
      <c r="C224" s="6" t="s">
        <v>307</v>
      </c>
      <c r="D224" s="63">
        <v>55240.0</v>
      </c>
      <c r="E224" s="37">
        <v>43664.0</v>
      </c>
      <c r="F224" s="47"/>
      <c r="G224" s="6"/>
      <c r="H224" s="38" t="s">
        <v>457</v>
      </c>
      <c r="I224" s="40"/>
      <c r="J224" s="40"/>
      <c r="K224" s="40"/>
      <c r="L224" s="40"/>
      <c r="M224" s="40"/>
      <c r="N224" s="40"/>
      <c r="O224" s="40"/>
      <c r="P224" s="40"/>
      <c r="Q224" s="40"/>
      <c r="R224" s="40"/>
      <c r="S224" s="40"/>
      <c r="T224" s="40"/>
      <c r="U224" s="40"/>
    </row>
    <row r="225">
      <c r="A225" s="45" t="s">
        <v>458</v>
      </c>
      <c r="B225" s="35">
        <v>1.0</v>
      </c>
      <c r="C225" s="61" t="s">
        <v>304</v>
      </c>
      <c r="D225" s="46">
        <v>362800.0</v>
      </c>
      <c r="E225" s="37">
        <v>43552.0</v>
      </c>
      <c r="F225" s="47"/>
      <c r="G225" s="6"/>
      <c r="H225" s="38" t="s">
        <v>459</v>
      </c>
      <c r="I225" s="40"/>
      <c r="J225" s="40"/>
      <c r="K225" s="40"/>
      <c r="L225" s="40"/>
      <c r="M225" s="40"/>
      <c r="N225" s="40"/>
      <c r="O225" s="40"/>
      <c r="P225" s="40"/>
      <c r="Q225" s="40"/>
      <c r="R225" s="40"/>
      <c r="S225" s="40"/>
      <c r="T225" s="40"/>
      <c r="U225" s="40"/>
    </row>
    <row r="226">
      <c r="A226" s="45" t="s">
        <v>461</v>
      </c>
      <c r="B226" s="35">
        <v>1.0</v>
      </c>
      <c r="C226" s="61" t="s">
        <v>304</v>
      </c>
      <c r="D226" s="46">
        <v>4184.0</v>
      </c>
      <c r="E226" s="37">
        <v>43557.0</v>
      </c>
      <c r="F226" s="47"/>
      <c r="G226" s="6"/>
      <c r="H226" s="38" t="s">
        <v>462</v>
      </c>
      <c r="I226" s="40"/>
      <c r="J226" s="40"/>
      <c r="K226" s="40"/>
      <c r="L226" s="40"/>
      <c r="M226" s="40"/>
      <c r="N226" s="40"/>
      <c r="O226" s="40"/>
      <c r="P226" s="40"/>
      <c r="Q226" s="40"/>
      <c r="R226" s="40"/>
      <c r="S226" s="40"/>
      <c r="T226" s="40"/>
      <c r="U226" s="40"/>
    </row>
    <row r="227">
      <c r="A227" s="45" t="s">
        <v>464</v>
      </c>
      <c r="B227" s="35">
        <v>1.0</v>
      </c>
      <c r="C227" s="6" t="s">
        <v>307</v>
      </c>
      <c r="D227" s="46">
        <v>108300.0</v>
      </c>
      <c r="E227" s="37">
        <v>43529.0</v>
      </c>
      <c r="F227" s="47"/>
      <c r="G227" s="6"/>
      <c r="H227" s="38" t="s">
        <v>465</v>
      </c>
      <c r="I227" s="40"/>
      <c r="J227" s="40"/>
      <c r="K227" s="40"/>
      <c r="L227" s="40"/>
      <c r="M227" s="40"/>
      <c r="N227" s="40"/>
      <c r="O227" s="40"/>
      <c r="P227" s="40"/>
      <c r="Q227" s="40"/>
      <c r="R227" s="40"/>
      <c r="S227" s="40"/>
      <c r="T227" s="40"/>
      <c r="U227" s="40"/>
    </row>
    <row r="228">
      <c r="A228" s="45" t="s">
        <v>466</v>
      </c>
      <c r="B228" s="35">
        <v>1.0</v>
      </c>
      <c r="C228" s="6" t="s">
        <v>304</v>
      </c>
      <c r="D228" s="46">
        <v>185600.0</v>
      </c>
      <c r="E228" s="37">
        <v>43516.0</v>
      </c>
      <c r="F228" s="47"/>
      <c r="G228" s="6"/>
      <c r="H228" s="38" t="s">
        <v>467</v>
      </c>
      <c r="I228" s="40"/>
      <c r="J228" s="40"/>
      <c r="K228" s="40"/>
      <c r="L228" s="40"/>
      <c r="M228" s="40"/>
      <c r="N228" s="40"/>
      <c r="O228" s="40"/>
      <c r="P228" s="40"/>
      <c r="Q228" s="40"/>
      <c r="R228" s="40"/>
      <c r="S228" s="40"/>
      <c r="T228" s="40"/>
      <c r="U228" s="40"/>
    </row>
    <row r="229">
      <c r="A229" s="45" t="s">
        <v>468</v>
      </c>
      <c r="B229" s="35">
        <v>1.0</v>
      </c>
      <c r="C229" s="6" t="s">
        <v>304</v>
      </c>
      <c r="D229" s="46">
        <v>72992.0</v>
      </c>
      <c r="E229" s="37">
        <v>43895.0</v>
      </c>
      <c r="F229" s="47"/>
      <c r="G229" s="6"/>
      <c r="H229" s="38" t="s">
        <v>469</v>
      </c>
      <c r="I229" s="40"/>
      <c r="J229" s="40"/>
      <c r="K229" s="40"/>
      <c r="L229" s="40"/>
      <c r="M229" s="40"/>
      <c r="N229" s="40"/>
      <c r="O229" s="40"/>
      <c r="P229" s="40"/>
      <c r="Q229" s="40"/>
      <c r="R229" s="40"/>
      <c r="S229" s="40"/>
      <c r="T229" s="40"/>
      <c r="U229" s="40"/>
    </row>
    <row r="230">
      <c r="A230" s="45" t="s">
        <v>471</v>
      </c>
      <c r="B230" s="35">
        <v>1.0</v>
      </c>
      <c r="C230" s="6" t="s">
        <v>307</v>
      </c>
      <c r="D230" s="46">
        <v>11727.0</v>
      </c>
      <c r="E230" s="37">
        <v>43514.0</v>
      </c>
      <c r="F230" s="47"/>
      <c r="G230" s="6"/>
      <c r="H230" s="38" t="s">
        <v>472</v>
      </c>
      <c r="I230" s="40"/>
      <c r="J230" s="40"/>
      <c r="K230" s="40"/>
      <c r="L230" s="40"/>
      <c r="M230" s="40"/>
      <c r="N230" s="40"/>
      <c r="O230" s="40"/>
      <c r="P230" s="40"/>
      <c r="Q230" s="40"/>
      <c r="R230" s="40"/>
      <c r="S230" s="40"/>
      <c r="T230" s="40"/>
      <c r="U230" s="40"/>
    </row>
    <row r="231">
      <c r="A231" s="45" t="s">
        <v>473</v>
      </c>
      <c r="B231" s="35">
        <v>1.0</v>
      </c>
      <c r="C231" s="6" t="s">
        <v>307</v>
      </c>
      <c r="D231" s="63">
        <v>828.0</v>
      </c>
      <c r="E231" s="37">
        <v>43873.0</v>
      </c>
      <c r="F231" s="47"/>
      <c r="G231" s="6"/>
      <c r="H231" s="38" t="s">
        <v>474</v>
      </c>
      <c r="I231" s="40"/>
      <c r="J231" s="40"/>
      <c r="K231" s="40"/>
      <c r="L231" s="40"/>
      <c r="M231" s="40"/>
      <c r="N231" s="40"/>
      <c r="O231" s="40"/>
      <c r="P231" s="40"/>
      <c r="Q231" s="40"/>
      <c r="R231" s="40"/>
      <c r="S231" s="40"/>
      <c r="T231" s="40"/>
      <c r="U231" s="40"/>
    </row>
    <row r="232">
      <c r="A232" s="45" t="s">
        <v>475</v>
      </c>
      <c r="B232" s="35">
        <v>1.0</v>
      </c>
      <c r="C232" s="6" t="s">
        <v>307</v>
      </c>
      <c r="D232" s="63">
        <v>177079.0</v>
      </c>
      <c r="E232" s="37">
        <v>43662.0</v>
      </c>
      <c r="F232" s="47"/>
      <c r="G232" s="6"/>
      <c r="H232" s="38" t="s">
        <v>476</v>
      </c>
      <c r="I232" s="40"/>
      <c r="J232" s="40"/>
      <c r="K232" s="40"/>
      <c r="L232" s="40"/>
      <c r="M232" s="40"/>
      <c r="N232" s="40"/>
      <c r="O232" s="40"/>
      <c r="P232" s="40"/>
      <c r="Q232" s="40"/>
      <c r="R232" s="40"/>
      <c r="S232" s="40"/>
      <c r="T232" s="40"/>
      <c r="U232" s="40"/>
    </row>
    <row r="233">
      <c r="A233" s="45" t="s">
        <v>477</v>
      </c>
      <c r="B233" s="35">
        <v>1.0</v>
      </c>
      <c r="C233" s="6" t="s">
        <v>307</v>
      </c>
      <c r="D233" s="46">
        <v>117100.0</v>
      </c>
      <c r="E233" s="37">
        <v>43514.0</v>
      </c>
      <c r="F233" s="47"/>
      <c r="G233" s="6"/>
      <c r="H233" s="38" t="s">
        <v>478</v>
      </c>
      <c r="I233" s="40"/>
      <c r="J233" s="40"/>
      <c r="K233" s="40"/>
      <c r="L233" s="40"/>
      <c r="M233" s="40"/>
      <c r="N233" s="40"/>
      <c r="O233" s="40"/>
      <c r="P233" s="40"/>
      <c r="Q233" s="40"/>
      <c r="R233" s="40"/>
      <c r="S233" s="40"/>
      <c r="T233" s="40"/>
      <c r="U233" s="40"/>
    </row>
    <row r="234">
      <c r="A234" s="45" t="s">
        <v>479</v>
      </c>
      <c r="B234" s="35">
        <v>1.0</v>
      </c>
      <c r="C234" s="6" t="s">
        <v>307</v>
      </c>
      <c r="D234" s="46">
        <v>149161.0</v>
      </c>
      <c r="E234" s="37">
        <v>43668.0</v>
      </c>
      <c r="F234" s="47"/>
      <c r="G234" s="6"/>
      <c r="H234" s="38" t="s">
        <v>480</v>
      </c>
      <c r="I234" s="40"/>
      <c r="J234" s="40"/>
      <c r="K234" s="40"/>
      <c r="L234" s="40"/>
      <c r="M234" s="40"/>
      <c r="N234" s="40"/>
      <c r="O234" s="40"/>
      <c r="P234" s="40"/>
      <c r="Q234" s="40"/>
      <c r="R234" s="40"/>
      <c r="S234" s="40"/>
      <c r="T234" s="40"/>
      <c r="U234" s="40"/>
    </row>
    <row r="235">
      <c r="A235" s="45" t="s">
        <v>481</v>
      </c>
      <c r="B235" s="35">
        <v>1.0</v>
      </c>
      <c r="C235" s="6" t="s">
        <v>307</v>
      </c>
      <c r="D235" s="46">
        <v>338000.0</v>
      </c>
      <c r="E235" s="37">
        <v>43606.0</v>
      </c>
      <c r="F235" s="47"/>
      <c r="G235" s="6"/>
      <c r="H235" s="38" t="s">
        <v>482</v>
      </c>
      <c r="I235" s="40"/>
      <c r="J235" s="40"/>
      <c r="K235" s="40"/>
      <c r="L235" s="40"/>
      <c r="M235" s="40"/>
      <c r="N235" s="40"/>
      <c r="O235" s="40"/>
      <c r="P235" s="40"/>
      <c r="Q235" s="40"/>
      <c r="R235" s="40"/>
      <c r="S235" s="40"/>
      <c r="T235" s="40"/>
      <c r="U235" s="40"/>
    </row>
    <row r="236">
      <c r="A236" s="45" t="s">
        <v>483</v>
      </c>
      <c r="B236" s="35">
        <v>1.0</v>
      </c>
      <c r="C236" s="6" t="s">
        <v>307</v>
      </c>
      <c r="D236" s="46">
        <v>104628.0</v>
      </c>
      <c r="E236" s="37">
        <v>43663.0</v>
      </c>
      <c r="F236" s="47"/>
      <c r="G236" s="6"/>
      <c r="H236" s="38" t="s">
        <v>484</v>
      </c>
      <c r="I236" s="40"/>
      <c r="J236" s="40"/>
      <c r="K236" s="40"/>
      <c r="L236" s="40"/>
      <c r="M236" s="40"/>
      <c r="N236" s="40"/>
      <c r="O236" s="40"/>
      <c r="P236" s="40"/>
      <c r="Q236" s="40"/>
      <c r="R236" s="40"/>
      <c r="S236" s="40"/>
      <c r="T236" s="40"/>
      <c r="U236" s="40"/>
    </row>
    <row r="237">
      <c r="A237" s="45" t="s">
        <v>485</v>
      </c>
      <c r="B237" s="35">
        <v>1.0</v>
      </c>
      <c r="C237" s="6" t="s">
        <v>307</v>
      </c>
      <c r="D237" s="46">
        <v>26795.0</v>
      </c>
      <c r="E237" s="37">
        <v>43635.0</v>
      </c>
      <c r="F237" s="47"/>
      <c r="G237" s="6"/>
      <c r="H237" s="38" t="s">
        <v>486</v>
      </c>
      <c r="I237" s="40"/>
      <c r="J237" s="40"/>
      <c r="K237" s="40"/>
      <c r="L237" s="40"/>
      <c r="M237" s="40"/>
      <c r="N237" s="40"/>
      <c r="O237" s="40"/>
      <c r="P237" s="40"/>
      <c r="Q237" s="40"/>
      <c r="R237" s="40"/>
      <c r="S237" s="40"/>
      <c r="T237" s="40"/>
      <c r="U237" s="40"/>
    </row>
    <row r="238">
      <c r="A238" s="45" t="s">
        <v>487</v>
      </c>
      <c r="B238" s="35">
        <v>1.0</v>
      </c>
      <c r="C238" s="6" t="s">
        <v>307</v>
      </c>
      <c r="D238" s="63">
        <v>120750.0</v>
      </c>
      <c r="E238" s="37">
        <v>43655.0</v>
      </c>
      <c r="F238" s="47"/>
      <c r="G238" s="6"/>
      <c r="H238" s="38" t="s">
        <v>488</v>
      </c>
      <c r="I238" s="40"/>
      <c r="J238" s="40"/>
      <c r="K238" s="40"/>
      <c r="L238" s="40"/>
      <c r="M238" s="40"/>
      <c r="N238" s="40"/>
      <c r="O238" s="40"/>
      <c r="P238" s="40"/>
      <c r="Q238" s="40"/>
      <c r="R238" s="40"/>
      <c r="S238" s="40"/>
      <c r="T238" s="40"/>
      <c r="U238" s="40"/>
    </row>
    <row r="239">
      <c r="A239" s="45" t="s">
        <v>489</v>
      </c>
      <c r="B239" s="35">
        <v>1.0</v>
      </c>
      <c r="C239" s="6" t="s">
        <v>307</v>
      </c>
      <c r="D239" s="63">
        <v>95355.0</v>
      </c>
      <c r="E239" s="37">
        <v>43670.0</v>
      </c>
      <c r="F239" s="47"/>
      <c r="G239" s="6"/>
      <c r="H239" s="38" t="s">
        <v>490</v>
      </c>
      <c r="I239" s="40"/>
      <c r="J239" s="40"/>
      <c r="K239" s="40"/>
      <c r="L239" s="40"/>
      <c r="M239" s="40"/>
      <c r="N239" s="40"/>
      <c r="O239" s="40"/>
      <c r="P239" s="40"/>
      <c r="Q239" s="40"/>
      <c r="R239" s="40"/>
      <c r="S239" s="40"/>
      <c r="T239" s="40"/>
      <c r="U239" s="40"/>
    </row>
    <row r="240">
      <c r="A240" s="45" t="s">
        <v>491</v>
      </c>
      <c r="B240" s="35">
        <v>1.0</v>
      </c>
      <c r="C240" s="6" t="s">
        <v>307</v>
      </c>
      <c r="D240" s="63">
        <v>45337.0</v>
      </c>
      <c r="E240" s="37">
        <v>43551.0</v>
      </c>
      <c r="F240" s="47"/>
      <c r="G240" s="6"/>
      <c r="H240" s="38" t="s">
        <v>492</v>
      </c>
      <c r="I240" s="40"/>
      <c r="J240" s="40"/>
      <c r="K240" s="40"/>
      <c r="L240" s="40"/>
      <c r="M240" s="40"/>
      <c r="N240" s="40"/>
      <c r="O240" s="40"/>
      <c r="P240" s="40"/>
      <c r="Q240" s="40"/>
      <c r="R240" s="40"/>
      <c r="S240" s="40"/>
      <c r="T240" s="40"/>
      <c r="U240" s="40"/>
    </row>
    <row r="241">
      <c r="A241" s="45" t="s">
        <v>493</v>
      </c>
      <c r="B241" s="35">
        <v>1.0</v>
      </c>
      <c r="C241" s="6" t="s">
        <v>307</v>
      </c>
      <c r="D241" s="46">
        <v>116821.0</v>
      </c>
      <c r="E241" s="37">
        <v>43788.0</v>
      </c>
      <c r="F241" s="47"/>
      <c r="G241" s="6"/>
      <c r="H241" s="38" t="s">
        <v>494</v>
      </c>
      <c r="I241" s="40"/>
      <c r="J241" s="40"/>
      <c r="K241" s="40"/>
      <c r="L241" s="40"/>
      <c r="M241" s="40"/>
      <c r="N241" s="40"/>
      <c r="O241" s="40"/>
      <c r="P241" s="40"/>
      <c r="Q241" s="40"/>
      <c r="R241" s="40"/>
      <c r="S241" s="40"/>
      <c r="T241" s="40"/>
      <c r="U241" s="40"/>
    </row>
    <row r="242">
      <c r="A242" s="45" t="s">
        <v>495</v>
      </c>
      <c r="B242" s="35">
        <v>1.0</v>
      </c>
      <c r="C242" s="6" t="s">
        <v>307</v>
      </c>
      <c r="D242" s="46">
        <v>21281.0</v>
      </c>
      <c r="E242" s="37">
        <v>43628.0</v>
      </c>
      <c r="F242" s="47"/>
      <c r="G242" s="6"/>
      <c r="H242" s="38" t="s">
        <v>496</v>
      </c>
      <c r="I242" s="40"/>
      <c r="J242" s="40"/>
      <c r="K242" s="40"/>
      <c r="L242" s="40"/>
      <c r="M242" s="40"/>
      <c r="N242" s="40"/>
      <c r="O242" s="40"/>
      <c r="P242" s="40"/>
      <c r="Q242" s="40"/>
      <c r="R242" s="40"/>
      <c r="S242" s="40"/>
      <c r="T242" s="40"/>
      <c r="U242" s="40"/>
    </row>
    <row r="243">
      <c r="A243" s="45" t="s">
        <v>497</v>
      </c>
      <c r="B243" s="35">
        <v>1.0</v>
      </c>
      <c r="C243" s="6" t="s">
        <v>307</v>
      </c>
      <c r="D243" s="46">
        <v>8761.0</v>
      </c>
      <c r="E243" s="37">
        <v>43635.0</v>
      </c>
      <c r="F243" s="47"/>
      <c r="G243" s="6"/>
      <c r="H243" s="38" t="s">
        <v>498</v>
      </c>
      <c r="I243" s="40"/>
      <c r="J243" s="40"/>
      <c r="K243" s="40"/>
      <c r="L243" s="40"/>
      <c r="M243" s="40"/>
      <c r="N243" s="40"/>
      <c r="O243" s="40"/>
      <c r="P243" s="40"/>
      <c r="Q243" s="40"/>
      <c r="R243" s="40"/>
      <c r="S243" s="40"/>
      <c r="T243" s="40"/>
      <c r="U243" s="40"/>
    </row>
    <row r="244">
      <c r="A244" s="45" t="s">
        <v>499</v>
      </c>
      <c r="B244" s="35">
        <v>1.0</v>
      </c>
      <c r="C244" s="6" t="s">
        <v>307</v>
      </c>
      <c r="D244" s="46">
        <v>192523.0</v>
      </c>
      <c r="E244" s="37">
        <v>43663.0</v>
      </c>
      <c r="F244" s="47"/>
      <c r="G244" s="6"/>
      <c r="H244" s="38" t="s">
        <v>500</v>
      </c>
      <c r="I244" s="40"/>
      <c r="J244" s="40"/>
      <c r="K244" s="40"/>
      <c r="L244" s="40"/>
      <c r="M244" s="40"/>
      <c r="N244" s="40"/>
      <c r="O244" s="40"/>
      <c r="P244" s="40"/>
      <c r="Q244" s="40"/>
      <c r="R244" s="40"/>
      <c r="S244" s="40"/>
      <c r="T244" s="40"/>
      <c r="U244" s="40"/>
    </row>
    <row r="245">
      <c r="A245" s="45" t="s">
        <v>501</v>
      </c>
      <c r="B245" s="35">
        <v>1.0</v>
      </c>
      <c r="C245" s="6" t="s">
        <v>307</v>
      </c>
      <c r="D245" s="63">
        <v>26900.0</v>
      </c>
      <c r="E245" s="37">
        <v>43727.0</v>
      </c>
      <c r="F245" s="47"/>
      <c r="G245" s="6"/>
      <c r="H245" s="38" t="s">
        <v>502</v>
      </c>
      <c r="I245" s="40"/>
      <c r="J245" s="40"/>
      <c r="K245" s="40"/>
      <c r="L245" s="40"/>
      <c r="M245" s="40"/>
      <c r="N245" s="40"/>
      <c r="O245" s="40"/>
      <c r="P245" s="40"/>
      <c r="Q245" s="40"/>
      <c r="R245" s="40"/>
      <c r="S245" s="40"/>
      <c r="T245" s="40"/>
      <c r="U245" s="40"/>
    </row>
    <row r="246">
      <c r="A246" s="45" t="s">
        <v>504</v>
      </c>
      <c r="B246" s="35">
        <v>1.0</v>
      </c>
      <c r="C246" s="6" t="s">
        <v>304</v>
      </c>
      <c r="D246" s="63">
        <v>116550.0</v>
      </c>
      <c r="E246" s="37">
        <v>43594.0</v>
      </c>
      <c r="F246" s="47"/>
      <c r="G246" s="6"/>
      <c r="H246" s="38" t="s">
        <v>505</v>
      </c>
      <c r="I246" s="40"/>
      <c r="J246" s="40"/>
      <c r="K246" s="40"/>
      <c r="L246" s="40"/>
      <c r="M246" s="40"/>
      <c r="N246" s="40"/>
      <c r="O246" s="40"/>
      <c r="P246" s="40"/>
      <c r="Q246" s="40"/>
      <c r="R246" s="40"/>
      <c r="S246" s="40"/>
      <c r="T246" s="40"/>
      <c r="U246" s="40"/>
    </row>
    <row r="247">
      <c r="A247" s="45" t="s">
        <v>507</v>
      </c>
      <c r="B247" s="35">
        <v>1.0</v>
      </c>
      <c r="C247" s="6" t="s">
        <v>307</v>
      </c>
      <c r="D247" s="63">
        <v>61255.0</v>
      </c>
      <c r="E247" s="37">
        <v>43706.0</v>
      </c>
      <c r="F247" s="47"/>
      <c r="G247" s="6"/>
      <c r="H247" s="38" t="s">
        <v>508</v>
      </c>
      <c r="I247" s="40"/>
      <c r="J247" s="40"/>
      <c r="K247" s="40"/>
      <c r="L247" s="40"/>
      <c r="M247" s="40"/>
      <c r="N247" s="40"/>
      <c r="O247" s="40"/>
      <c r="P247" s="40"/>
      <c r="Q247" s="40"/>
      <c r="R247" s="40"/>
      <c r="S247" s="40"/>
      <c r="T247" s="40"/>
      <c r="U247" s="40"/>
    </row>
    <row r="248">
      <c r="A248" s="45" t="s">
        <v>509</v>
      </c>
      <c r="B248" s="35">
        <v>1.0</v>
      </c>
      <c r="C248" s="6" t="s">
        <v>307</v>
      </c>
      <c r="D248" s="46">
        <v>563600.0</v>
      </c>
      <c r="E248" s="37">
        <v>43487.0</v>
      </c>
      <c r="F248" s="47"/>
      <c r="G248" s="6"/>
      <c r="H248" s="38" t="s">
        <v>510</v>
      </c>
      <c r="I248" s="40"/>
      <c r="J248" s="40"/>
      <c r="K248" s="40"/>
      <c r="L248" s="40"/>
      <c r="M248" s="40"/>
      <c r="N248" s="40"/>
      <c r="O248" s="40"/>
      <c r="P248" s="40"/>
      <c r="Q248" s="40"/>
      <c r="R248" s="40"/>
      <c r="S248" s="40"/>
      <c r="T248" s="40"/>
      <c r="U248" s="40"/>
    </row>
    <row r="249">
      <c r="A249" s="45" t="s">
        <v>512</v>
      </c>
      <c r="B249" s="35">
        <v>1.0</v>
      </c>
      <c r="C249" s="6" t="s">
        <v>307</v>
      </c>
      <c r="D249" s="63">
        <v>89022.0</v>
      </c>
      <c r="E249" s="37">
        <v>43649.0</v>
      </c>
      <c r="F249" s="47"/>
      <c r="G249" s="6"/>
      <c r="H249" s="38" t="s">
        <v>513</v>
      </c>
      <c r="I249" s="40"/>
      <c r="J249" s="40"/>
      <c r="K249" s="40"/>
      <c r="L249" s="40"/>
      <c r="M249" s="40"/>
      <c r="N249" s="40"/>
      <c r="O249" s="40"/>
      <c r="P249" s="40"/>
      <c r="Q249" s="40"/>
      <c r="R249" s="40"/>
      <c r="S249" s="40"/>
      <c r="T249" s="40"/>
      <c r="U249" s="40"/>
    </row>
    <row r="250">
      <c r="A250" s="45" t="s">
        <v>515</v>
      </c>
      <c r="B250" s="35">
        <v>1.0</v>
      </c>
      <c r="C250" s="6" t="s">
        <v>307</v>
      </c>
      <c r="D250" s="46">
        <v>360100.0</v>
      </c>
      <c r="E250" s="37">
        <v>43634.0</v>
      </c>
      <c r="F250" s="47"/>
      <c r="G250" s="6"/>
      <c r="H250" s="38" t="s">
        <v>516</v>
      </c>
      <c r="I250" s="40"/>
      <c r="J250" s="40"/>
      <c r="K250" s="40"/>
      <c r="L250" s="40"/>
      <c r="M250" s="40"/>
      <c r="N250" s="40"/>
      <c r="O250" s="40"/>
      <c r="P250" s="40"/>
      <c r="Q250" s="40"/>
      <c r="R250" s="40"/>
      <c r="S250" s="40"/>
      <c r="T250" s="40"/>
      <c r="U250" s="40"/>
    </row>
    <row r="251">
      <c r="A251" s="45" t="s">
        <v>517</v>
      </c>
      <c r="B251" s="35">
        <v>1.0</v>
      </c>
      <c r="C251" s="6" t="s">
        <v>307</v>
      </c>
      <c r="D251" s="46">
        <v>55604.0</v>
      </c>
      <c r="E251" s="37">
        <v>43683.0</v>
      </c>
      <c r="F251" s="47"/>
      <c r="G251" s="6"/>
      <c r="H251" s="38" t="s">
        <v>518</v>
      </c>
      <c r="I251" s="40"/>
      <c r="J251" s="40"/>
      <c r="K251" s="40"/>
      <c r="L251" s="40"/>
      <c r="M251" s="40"/>
      <c r="N251" s="40"/>
      <c r="O251" s="40"/>
      <c r="P251" s="40"/>
      <c r="Q251" s="40"/>
      <c r="R251" s="40"/>
      <c r="S251" s="40"/>
      <c r="T251" s="40"/>
      <c r="U251" s="40"/>
    </row>
    <row r="252">
      <c r="A252" s="45" t="s">
        <v>520</v>
      </c>
      <c r="B252" s="35">
        <v>1.0</v>
      </c>
      <c r="C252" s="6" t="s">
        <v>307</v>
      </c>
      <c r="D252" s="46">
        <v>112448.0</v>
      </c>
      <c r="E252" s="37">
        <v>43663.0</v>
      </c>
      <c r="F252" s="47"/>
      <c r="G252" s="6"/>
      <c r="H252" s="38" t="s">
        <v>521</v>
      </c>
      <c r="I252" s="40"/>
      <c r="J252" s="40"/>
      <c r="K252" s="40"/>
      <c r="L252" s="40"/>
      <c r="M252" s="40"/>
      <c r="N252" s="40"/>
      <c r="O252" s="40"/>
      <c r="P252" s="40"/>
      <c r="Q252" s="40"/>
      <c r="R252" s="40"/>
      <c r="S252" s="40"/>
      <c r="T252" s="40"/>
      <c r="U252" s="40"/>
    </row>
    <row r="253">
      <c r="A253" s="45" t="s">
        <v>522</v>
      </c>
      <c r="B253" s="35">
        <v>1.0</v>
      </c>
      <c r="C253" s="6" t="s">
        <v>307</v>
      </c>
      <c r="D253" s="46">
        <v>6837.0</v>
      </c>
      <c r="E253" s="37">
        <v>43662.0</v>
      </c>
      <c r="F253" s="47"/>
      <c r="G253" s="6"/>
      <c r="H253" s="38" t="s">
        <v>524</v>
      </c>
      <c r="I253" s="40"/>
      <c r="J253" s="40"/>
      <c r="K253" s="40"/>
      <c r="L253" s="40"/>
      <c r="M253" s="40"/>
      <c r="N253" s="40"/>
      <c r="O253" s="40"/>
      <c r="P253" s="40"/>
      <c r="Q253" s="40"/>
      <c r="R253" s="40"/>
      <c r="S253" s="40"/>
      <c r="T253" s="40"/>
      <c r="U253" s="40"/>
    </row>
    <row r="254">
      <c r="A254" s="45" t="s">
        <v>525</v>
      </c>
      <c r="B254" s="35">
        <v>1.0</v>
      </c>
      <c r="C254" s="6" t="s">
        <v>307</v>
      </c>
      <c r="D254" s="63">
        <v>385346.0</v>
      </c>
      <c r="E254" s="37">
        <v>43661.0</v>
      </c>
      <c r="F254" s="47"/>
      <c r="G254" s="6"/>
      <c r="H254" s="38" t="s">
        <v>526</v>
      </c>
      <c r="I254" s="40"/>
      <c r="J254" s="40"/>
      <c r="K254" s="40"/>
      <c r="L254" s="40"/>
      <c r="M254" s="40"/>
      <c r="N254" s="40"/>
      <c r="O254" s="40"/>
      <c r="P254" s="40"/>
      <c r="Q254" s="40"/>
      <c r="R254" s="40"/>
      <c r="S254" s="40"/>
      <c r="T254" s="40"/>
      <c r="U254" s="40"/>
    </row>
    <row r="255">
      <c r="A255" s="45" t="s">
        <v>527</v>
      </c>
      <c r="B255" s="35">
        <v>1.0</v>
      </c>
      <c r="C255" s="6" t="s">
        <v>307</v>
      </c>
      <c r="D255" s="46">
        <v>8499.0</v>
      </c>
      <c r="E255" s="37">
        <v>43671.0</v>
      </c>
      <c r="F255" s="47"/>
      <c r="G255" s="6"/>
      <c r="H255" s="38" t="s">
        <v>528</v>
      </c>
      <c r="I255" s="40"/>
      <c r="J255" s="40"/>
      <c r="K255" s="40"/>
      <c r="L255" s="40"/>
      <c r="M255" s="40"/>
      <c r="N255" s="40"/>
      <c r="O255" s="40"/>
      <c r="P255" s="40"/>
      <c r="Q255" s="40"/>
      <c r="R255" s="40"/>
      <c r="S255" s="40"/>
      <c r="T255" s="40"/>
      <c r="U255" s="40"/>
    </row>
    <row r="256">
      <c r="A256" s="45" t="s">
        <v>529</v>
      </c>
      <c r="B256" s="35">
        <v>1.0</v>
      </c>
      <c r="C256" s="6" t="s">
        <v>307</v>
      </c>
      <c r="D256" s="46">
        <v>154280.0</v>
      </c>
      <c r="E256" s="37">
        <v>43663.0</v>
      </c>
      <c r="F256" s="47"/>
      <c r="G256" s="6"/>
      <c r="H256" s="38" t="s">
        <v>530</v>
      </c>
      <c r="I256" s="40"/>
      <c r="J256" s="40"/>
      <c r="K256" s="40"/>
      <c r="L256" s="40"/>
      <c r="M256" s="40"/>
      <c r="N256" s="40"/>
      <c r="O256" s="40"/>
      <c r="P256" s="40"/>
      <c r="Q256" s="40"/>
      <c r="R256" s="40"/>
      <c r="S256" s="40"/>
      <c r="T256" s="40"/>
      <c r="U256" s="40"/>
    </row>
    <row r="257">
      <c r="A257" s="45" t="s">
        <v>531</v>
      </c>
      <c r="B257" s="35">
        <v>1.0</v>
      </c>
      <c r="C257" s="6" t="s">
        <v>307</v>
      </c>
      <c r="D257" s="46">
        <v>106347.0</v>
      </c>
      <c r="E257" s="37">
        <v>43664.0</v>
      </c>
      <c r="F257" s="47"/>
      <c r="G257" s="6"/>
      <c r="H257" s="38" t="s">
        <v>532</v>
      </c>
      <c r="I257" s="40"/>
      <c r="J257" s="40"/>
      <c r="K257" s="40"/>
      <c r="L257" s="40"/>
      <c r="M257" s="40"/>
      <c r="N257" s="40"/>
      <c r="O257" s="40"/>
      <c r="P257" s="40"/>
      <c r="Q257" s="40"/>
      <c r="R257" s="40"/>
      <c r="S257" s="40"/>
      <c r="T257" s="40"/>
      <c r="U257" s="40"/>
    </row>
    <row r="258">
      <c r="A258" s="45" t="s">
        <v>533</v>
      </c>
      <c r="B258" s="35">
        <v>1.0</v>
      </c>
      <c r="C258" s="6" t="s">
        <v>307</v>
      </c>
      <c r="D258" s="63">
        <v>109709.0</v>
      </c>
      <c r="E258" s="37">
        <v>43745.0</v>
      </c>
      <c r="F258" s="47"/>
      <c r="G258" s="6"/>
      <c r="H258" s="38" t="s">
        <v>534</v>
      </c>
      <c r="I258" s="40"/>
      <c r="J258" s="40"/>
      <c r="K258" s="40"/>
      <c r="L258" s="40"/>
      <c r="M258" s="40"/>
      <c r="N258" s="40"/>
      <c r="O258" s="40"/>
      <c r="P258" s="40"/>
      <c r="Q258" s="40"/>
      <c r="R258" s="40"/>
      <c r="S258" s="40"/>
      <c r="T258" s="40"/>
      <c r="U258" s="40"/>
    </row>
    <row r="259">
      <c r="A259" s="45" t="s">
        <v>535</v>
      </c>
      <c r="B259" s="35">
        <v>1.0</v>
      </c>
      <c r="C259" s="6" t="s">
        <v>307</v>
      </c>
      <c r="D259" s="63">
        <v>876.0</v>
      </c>
      <c r="E259" s="37">
        <v>43537.0</v>
      </c>
      <c r="F259" s="47"/>
      <c r="G259" s="6"/>
      <c r="H259" s="38" t="s">
        <v>536</v>
      </c>
      <c r="I259" s="40"/>
      <c r="J259" s="40"/>
      <c r="K259" s="40"/>
      <c r="L259" s="40"/>
      <c r="M259" s="40"/>
      <c r="N259" s="40"/>
      <c r="O259" s="40"/>
      <c r="P259" s="40"/>
      <c r="Q259" s="40"/>
      <c r="R259" s="40"/>
      <c r="S259" s="40"/>
      <c r="T259" s="40"/>
      <c r="U259" s="40"/>
    </row>
    <row r="260">
      <c r="A260" s="45" t="s">
        <v>537</v>
      </c>
      <c r="B260" s="35">
        <v>1.0</v>
      </c>
      <c r="C260" s="6" t="s">
        <v>307</v>
      </c>
      <c r="D260" s="63">
        <v>2819.0</v>
      </c>
      <c r="E260" s="37">
        <v>43621.0</v>
      </c>
      <c r="F260" s="47"/>
      <c r="G260" s="6"/>
      <c r="H260" s="38" t="s">
        <v>538</v>
      </c>
      <c r="I260" s="40"/>
      <c r="J260" s="40"/>
      <c r="K260" s="40"/>
      <c r="L260" s="40"/>
      <c r="M260" s="40"/>
      <c r="N260" s="40"/>
      <c r="O260" s="40"/>
      <c r="P260" s="40"/>
      <c r="Q260" s="40"/>
      <c r="R260" s="40"/>
      <c r="S260" s="40"/>
      <c r="T260" s="40"/>
      <c r="U260" s="40"/>
    </row>
    <row r="261">
      <c r="A261" s="45" t="s">
        <v>539</v>
      </c>
      <c r="B261" s="35">
        <v>1.0</v>
      </c>
      <c r="C261" s="6" t="s">
        <v>304</v>
      </c>
      <c r="D261" s="63">
        <v>95200.0</v>
      </c>
      <c r="E261" s="37">
        <v>43648.0</v>
      </c>
      <c r="F261" s="47"/>
      <c r="G261" s="6"/>
      <c r="H261" s="38" t="s">
        <v>540</v>
      </c>
      <c r="I261" s="40"/>
      <c r="J261" s="40"/>
      <c r="K261" s="40"/>
      <c r="L261" s="40"/>
      <c r="M261" s="40"/>
      <c r="N261" s="40"/>
      <c r="O261" s="40"/>
      <c r="P261" s="40"/>
      <c r="Q261" s="40"/>
      <c r="R261" s="40"/>
      <c r="S261" s="40"/>
      <c r="T261" s="40"/>
      <c r="U261" s="40"/>
    </row>
    <row r="262">
      <c r="A262" s="45" t="s">
        <v>542</v>
      </c>
      <c r="B262" s="35">
        <v>1.0</v>
      </c>
      <c r="C262" s="6" t="s">
        <v>307</v>
      </c>
      <c r="D262" s="46">
        <v>12581.0</v>
      </c>
      <c r="E262" s="37">
        <v>43607.0</v>
      </c>
      <c r="F262" s="47"/>
      <c r="G262" s="6"/>
      <c r="H262" s="38" t="s">
        <v>543</v>
      </c>
      <c r="I262" s="40"/>
      <c r="J262" s="40"/>
      <c r="K262" s="40"/>
      <c r="L262" s="40"/>
      <c r="M262" s="40"/>
      <c r="N262" s="40"/>
      <c r="O262" s="40"/>
      <c r="P262" s="40"/>
      <c r="Q262" s="40"/>
      <c r="R262" s="40"/>
      <c r="S262" s="40"/>
      <c r="T262" s="40"/>
      <c r="U262" s="40"/>
    </row>
    <row r="263">
      <c r="A263" s="45" t="s">
        <v>544</v>
      </c>
      <c r="B263" s="35">
        <v>1.0</v>
      </c>
      <c r="C263" s="6" t="s">
        <v>307</v>
      </c>
      <c r="D263" s="46">
        <v>71849.0</v>
      </c>
      <c r="E263" s="37">
        <v>43615.0</v>
      </c>
      <c r="F263" s="47"/>
      <c r="G263" s="6"/>
      <c r="H263" s="38" t="s">
        <v>545</v>
      </c>
      <c r="I263" s="40"/>
      <c r="J263" s="40"/>
      <c r="K263" s="40"/>
      <c r="L263" s="40"/>
      <c r="M263" s="40"/>
      <c r="N263" s="40"/>
      <c r="O263" s="40"/>
      <c r="P263" s="40"/>
      <c r="Q263" s="40"/>
      <c r="R263" s="40"/>
      <c r="S263" s="40"/>
      <c r="T263" s="40"/>
      <c r="U263" s="40"/>
    </row>
    <row r="264">
      <c r="A264" s="45" t="s">
        <v>546</v>
      </c>
      <c r="B264" s="35">
        <v>1.0</v>
      </c>
      <c r="C264" s="6" t="s">
        <v>319</v>
      </c>
      <c r="D264" s="63">
        <v>150500.0</v>
      </c>
      <c r="E264" s="37">
        <v>43643.0</v>
      </c>
      <c r="F264" s="47"/>
      <c r="G264" s="6"/>
      <c r="H264" s="38" t="s">
        <v>547</v>
      </c>
      <c r="I264" s="40"/>
      <c r="J264" s="40"/>
      <c r="K264" s="40"/>
      <c r="L264" s="40"/>
      <c r="M264" s="40"/>
      <c r="N264" s="40"/>
      <c r="O264" s="40"/>
      <c r="P264" s="40"/>
      <c r="Q264" s="40"/>
      <c r="R264" s="40"/>
      <c r="S264" s="40"/>
      <c r="T264" s="40"/>
      <c r="U264" s="40"/>
    </row>
    <row r="265">
      <c r="A265" s="45" t="s">
        <v>548</v>
      </c>
      <c r="B265" s="35">
        <v>1.0</v>
      </c>
      <c r="C265" s="6" t="s">
        <v>307</v>
      </c>
      <c r="D265" s="46">
        <v>795286.0</v>
      </c>
      <c r="E265" s="37">
        <v>43517.0</v>
      </c>
      <c r="F265" s="47"/>
      <c r="G265" s="6"/>
      <c r="H265" s="38" t="s">
        <v>549</v>
      </c>
      <c r="I265" s="40"/>
      <c r="J265" s="40"/>
      <c r="K265" s="40"/>
      <c r="L265" s="40"/>
      <c r="M265" s="40"/>
      <c r="N265" s="40"/>
      <c r="O265" s="40"/>
      <c r="P265" s="40"/>
      <c r="Q265" s="40"/>
      <c r="R265" s="40"/>
      <c r="S265" s="40"/>
      <c r="T265" s="40"/>
      <c r="U265" s="40"/>
    </row>
    <row r="266">
      <c r="A266" s="45" t="s">
        <v>550</v>
      </c>
      <c r="B266" s="35">
        <v>1.0</v>
      </c>
      <c r="C266" s="6" t="s">
        <v>307</v>
      </c>
      <c r="D266" s="46">
        <v>310542.0</v>
      </c>
      <c r="E266" s="37">
        <v>43727.0</v>
      </c>
      <c r="F266" s="47"/>
      <c r="G266" s="6"/>
      <c r="H266" s="38" t="s">
        <v>551</v>
      </c>
      <c r="I266" s="40"/>
      <c r="J266" s="40"/>
      <c r="K266" s="40"/>
      <c r="L266" s="40"/>
      <c r="M266" s="40"/>
      <c r="N266" s="40"/>
      <c r="O266" s="40"/>
      <c r="P266" s="40"/>
      <c r="Q266" s="40"/>
      <c r="R266" s="40"/>
      <c r="S266" s="40"/>
      <c r="T266" s="40"/>
      <c r="U266" s="40"/>
    </row>
    <row r="267">
      <c r="A267" s="45" t="s">
        <v>552</v>
      </c>
      <c r="B267" s="35">
        <v>1.0</v>
      </c>
      <c r="C267" s="6" t="s">
        <v>307</v>
      </c>
      <c r="D267" s="46">
        <v>424667.0</v>
      </c>
      <c r="E267" s="37">
        <v>43601.0</v>
      </c>
      <c r="F267" s="47"/>
      <c r="G267" s="6"/>
      <c r="H267" s="38" t="s">
        <v>553</v>
      </c>
      <c r="I267" s="40"/>
      <c r="J267" s="40"/>
      <c r="K267" s="40"/>
      <c r="L267" s="40"/>
      <c r="M267" s="40"/>
      <c r="N267" s="40"/>
      <c r="O267" s="40"/>
      <c r="P267" s="40"/>
      <c r="Q267" s="40"/>
      <c r="R267" s="40"/>
      <c r="S267" s="40"/>
      <c r="T267" s="40"/>
      <c r="U267" s="40"/>
    </row>
    <row r="268">
      <c r="A268" s="45" t="s">
        <v>554</v>
      </c>
      <c r="B268" s="35">
        <v>1.0</v>
      </c>
      <c r="C268" s="6" t="s">
        <v>316</v>
      </c>
      <c r="D268" s="63">
        <v>149200.0</v>
      </c>
      <c r="E268" s="37">
        <v>43643.0</v>
      </c>
      <c r="F268" s="47"/>
      <c r="G268" s="6"/>
      <c r="H268" s="38" t="s">
        <v>555</v>
      </c>
      <c r="I268" s="40"/>
      <c r="J268" s="40"/>
      <c r="K268" s="40"/>
      <c r="L268" s="40"/>
      <c r="M268" s="40"/>
      <c r="N268" s="40"/>
      <c r="O268" s="40"/>
      <c r="P268" s="40"/>
      <c r="Q268" s="40"/>
      <c r="R268" s="40"/>
      <c r="S268" s="40"/>
      <c r="T268" s="40"/>
      <c r="U268" s="40"/>
    </row>
    <row r="269">
      <c r="A269" s="45" t="s">
        <v>556</v>
      </c>
      <c r="B269" s="35">
        <v>1.0</v>
      </c>
      <c r="C269" s="6" t="s">
        <v>316</v>
      </c>
      <c r="D269" s="63">
        <v>149000.0</v>
      </c>
      <c r="E269" s="37">
        <v>43640.0</v>
      </c>
      <c r="F269" s="47"/>
      <c r="G269" s="6"/>
      <c r="H269" s="38" t="s">
        <v>557</v>
      </c>
      <c r="I269" s="40"/>
      <c r="J269" s="40"/>
      <c r="K269" s="40"/>
      <c r="L269" s="40"/>
      <c r="M269" s="40"/>
      <c r="N269" s="40"/>
      <c r="O269" s="40"/>
      <c r="P269" s="40"/>
      <c r="Q269" s="40"/>
      <c r="R269" s="40"/>
      <c r="S269" s="40"/>
      <c r="T269" s="40"/>
      <c r="U269" s="40"/>
    </row>
    <row r="270">
      <c r="A270" s="45" t="s">
        <v>558</v>
      </c>
      <c r="B270" s="35">
        <v>1.0</v>
      </c>
      <c r="C270" s="6" t="s">
        <v>307</v>
      </c>
      <c r="D270" s="46">
        <v>862600.0</v>
      </c>
      <c r="E270" s="37">
        <v>43516.0</v>
      </c>
      <c r="F270" s="47"/>
      <c r="G270" s="6"/>
      <c r="H270" s="38" t="s">
        <v>559</v>
      </c>
      <c r="I270" s="40"/>
      <c r="J270" s="40"/>
      <c r="K270" s="40"/>
      <c r="L270" s="40"/>
      <c r="M270" s="40"/>
      <c r="N270" s="40"/>
      <c r="O270" s="40"/>
      <c r="P270" s="40"/>
      <c r="Q270" s="40"/>
      <c r="R270" s="40"/>
      <c r="S270" s="40"/>
      <c r="T270" s="40"/>
      <c r="U270" s="40"/>
    </row>
    <row r="271">
      <c r="A271" s="45" t="s">
        <v>560</v>
      </c>
      <c r="B271" s="35">
        <v>1.0</v>
      </c>
      <c r="C271" s="6" t="s">
        <v>307</v>
      </c>
      <c r="D271" s="46">
        <v>342736.0</v>
      </c>
      <c r="E271" s="37">
        <v>43557.0</v>
      </c>
      <c r="F271" s="47"/>
      <c r="G271" s="6"/>
      <c r="H271" s="38" t="s">
        <v>33</v>
      </c>
      <c r="I271" s="40"/>
      <c r="J271" s="40"/>
      <c r="K271" s="40"/>
      <c r="L271" s="40"/>
      <c r="M271" s="40"/>
      <c r="N271" s="40"/>
      <c r="O271" s="40"/>
      <c r="P271" s="40"/>
      <c r="Q271" s="40"/>
      <c r="R271" s="40"/>
      <c r="S271" s="40"/>
      <c r="T271" s="40"/>
      <c r="U271" s="40"/>
    </row>
    <row r="272">
      <c r="A272" s="45" t="s">
        <v>561</v>
      </c>
      <c r="B272" s="35">
        <v>1.0</v>
      </c>
      <c r="C272" s="6" t="s">
        <v>307</v>
      </c>
      <c r="D272" s="46">
        <v>89362.0</v>
      </c>
      <c r="E272" s="37">
        <v>43755.0</v>
      </c>
      <c r="F272" s="47"/>
      <c r="G272" s="6"/>
      <c r="H272" s="38" t="s">
        <v>562</v>
      </c>
      <c r="I272" s="40"/>
      <c r="J272" s="40"/>
      <c r="K272" s="40"/>
      <c r="L272" s="40"/>
      <c r="M272" s="40"/>
      <c r="N272" s="40"/>
      <c r="O272" s="40"/>
      <c r="P272" s="40"/>
      <c r="Q272" s="40"/>
      <c r="R272" s="40"/>
      <c r="S272" s="40"/>
      <c r="T272" s="40"/>
      <c r="U272" s="40"/>
    </row>
    <row r="273">
      <c r="A273" s="45" t="s">
        <v>563</v>
      </c>
      <c r="B273" s="35">
        <v>1.0</v>
      </c>
      <c r="C273" s="6" t="s">
        <v>307</v>
      </c>
      <c r="D273" s="46">
        <v>142265.0</v>
      </c>
      <c r="E273" s="37">
        <v>43670.0</v>
      </c>
      <c r="F273" s="47"/>
      <c r="G273" s="6"/>
      <c r="H273" s="38" t="s">
        <v>564</v>
      </c>
      <c r="I273" s="40"/>
      <c r="J273" s="40"/>
      <c r="K273" s="40"/>
      <c r="L273" s="40"/>
      <c r="M273" s="40"/>
      <c r="N273" s="40"/>
      <c r="O273" s="40"/>
      <c r="P273" s="40"/>
      <c r="Q273" s="40"/>
      <c r="R273" s="40"/>
      <c r="S273" s="40"/>
      <c r="T273" s="40"/>
      <c r="U273" s="40"/>
    </row>
    <row r="274">
      <c r="A274" s="45" t="s">
        <v>566</v>
      </c>
      <c r="B274" s="35">
        <v>1.0</v>
      </c>
      <c r="C274" s="6" t="s">
        <v>307</v>
      </c>
      <c r="D274" s="46">
        <v>120681.0</v>
      </c>
      <c r="E274" s="37">
        <v>43664.0</v>
      </c>
      <c r="F274" s="47"/>
      <c r="G274" s="6"/>
      <c r="H274" s="38" t="s">
        <v>567</v>
      </c>
      <c r="I274" s="40"/>
      <c r="J274" s="40"/>
      <c r="K274" s="40"/>
      <c r="L274" s="40"/>
      <c r="M274" s="40"/>
      <c r="N274" s="40"/>
      <c r="O274" s="40"/>
      <c r="P274" s="40"/>
      <c r="Q274" s="40"/>
      <c r="R274" s="40"/>
      <c r="S274" s="40"/>
      <c r="T274" s="40"/>
      <c r="U274" s="40"/>
    </row>
    <row r="275">
      <c r="A275" s="45" t="s">
        <v>569</v>
      </c>
      <c r="B275" s="35">
        <v>1.0</v>
      </c>
      <c r="C275" s="6" t="s">
        <v>307</v>
      </c>
      <c r="D275" s="63">
        <v>644.0</v>
      </c>
      <c r="E275" s="37">
        <v>43725.0</v>
      </c>
      <c r="F275" s="47"/>
      <c r="G275" s="6"/>
      <c r="H275" s="38" t="s">
        <v>570</v>
      </c>
      <c r="I275" s="40"/>
      <c r="J275" s="40"/>
      <c r="K275" s="40"/>
      <c r="L275" s="40"/>
      <c r="M275" s="40"/>
      <c r="N275" s="40"/>
      <c r="O275" s="40"/>
      <c r="P275" s="40"/>
      <c r="Q275" s="40"/>
      <c r="R275" s="40"/>
      <c r="S275" s="40"/>
      <c r="T275" s="40"/>
      <c r="U275" s="40"/>
    </row>
    <row r="276">
      <c r="A276" s="45" t="s">
        <v>571</v>
      </c>
      <c r="B276" s="35">
        <v>1.0</v>
      </c>
      <c r="C276" s="6" t="s">
        <v>316</v>
      </c>
      <c r="D276" s="63">
        <v>104800.0</v>
      </c>
      <c r="E276" s="37">
        <v>43704.0</v>
      </c>
      <c r="F276" s="47"/>
      <c r="G276" s="6"/>
      <c r="H276" s="38" t="s">
        <v>572</v>
      </c>
      <c r="I276" s="40"/>
      <c r="J276" s="40"/>
      <c r="K276" s="40"/>
      <c r="L276" s="40"/>
      <c r="M276" s="40"/>
      <c r="N276" s="40"/>
      <c r="O276" s="40"/>
      <c r="P276" s="40"/>
      <c r="Q276" s="40"/>
      <c r="R276" s="40"/>
      <c r="S276" s="40"/>
      <c r="T276" s="40"/>
      <c r="U276" s="40"/>
    </row>
    <row r="277">
      <c r="A277" s="45" t="s">
        <v>573</v>
      </c>
      <c r="B277" s="35">
        <v>1.0</v>
      </c>
      <c r="C277" s="6" t="s">
        <v>307</v>
      </c>
      <c r="D277" s="63">
        <v>258054.0</v>
      </c>
      <c r="E277" s="37">
        <v>43670.0</v>
      </c>
      <c r="F277" s="47"/>
      <c r="G277" s="6"/>
      <c r="H277" s="38" t="s">
        <v>574</v>
      </c>
      <c r="I277" s="40"/>
      <c r="J277" s="40"/>
      <c r="K277" s="40"/>
      <c r="L277" s="40"/>
      <c r="M277" s="40"/>
      <c r="N277" s="40"/>
      <c r="O277" s="40"/>
      <c r="P277" s="40"/>
      <c r="Q277" s="40"/>
      <c r="R277" s="40"/>
      <c r="S277" s="40"/>
      <c r="T277" s="40"/>
      <c r="U277" s="40"/>
    </row>
    <row r="278">
      <c r="A278" s="45" t="s">
        <v>575</v>
      </c>
      <c r="B278" s="35">
        <v>1.0</v>
      </c>
      <c r="C278" s="6" t="s">
        <v>307</v>
      </c>
      <c r="D278" s="63">
        <v>552300.0</v>
      </c>
      <c r="E278" s="37">
        <v>43753.0</v>
      </c>
      <c r="F278" s="43"/>
      <c r="G278" s="6"/>
      <c r="H278" s="38" t="s">
        <v>576</v>
      </c>
      <c r="I278" s="35"/>
      <c r="J278" s="6"/>
      <c r="K278" s="63"/>
      <c r="L278" s="37"/>
      <c r="M278" s="43"/>
      <c r="N278" s="6"/>
      <c r="O278" s="50"/>
      <c r="P278" s="40"/>
      <c r="Q278" s="40"/>
      <c r="R278" s="40"/>
      <c r="S278" s="40"/>
      <c r="T278" s="40"/>
      <c r="U278" s="40"/>
      <c r="V278" s="40"/>
      <c r="W278" s="40"/>
      <c r="X278" s="40"/>
      <c r="Y278" s="40"/>
      <c r="Z278" s="40"/>
      <c r="AA278" s="40"/>
      <c r="AB278" s="40"/>
    </row>
    <row r="279">
      <c r="A279" s="45" t="s">
        <v>577</v>
      </c>
      <c r="B279" s="35">
        <v>1.0</v>
      </c>
      <c r="C279" s="6" t="s">
        <v>307</v>
      </c>
      <c r="D279" s="63">
        <v>107000.0</v>
      </c>
      <c r="E279" s="37">
        <v>43656.0</v>
      </c>
      <c r="F279" s="43"/>
      <c r="G279" s="6"/>
      <c r="H279" s="38" t="s">
        <v>578</v>
      </c>
      <c r="I279" s="35"/>
      <c r="J279" s="6"/>
      <c r="K279" s="63"/>
      <c r="L279" s="37"/>
      <c r="M279" s="43"/>
      <c r="N279" s="6"/>
      <c r="O279" s="50"/>
      <c r="P279" s="40"/>
      <c r="Q279" s="40"/>
      <c r="R279" s="40"/>
      <c r="S279" s="40"/>
      <c r="T279" s="40"/>
      <c r="U279" s="40"/>
      <c r="V279" s="40"/>
      <c r="W279" s="40"/>
      <c r="X279" s="40"/>
      <c r="Y279" s="40"/>
      <c r="Z279" s="40"/>
      <c r="AA279" s="40"/>
      <c r="AB279" s="40"/>
    </row>
    <row r="280">
      <c r="A280" s="45" t="s">
        <v>579</v>
      </c>
      <c r="B280" s="35">
        <v>1.0</v>
      </c>
      <c r="C280" s="6" t="s">
        <v>307</v>
      </c>
      <c r="D280" s="63">
        <v>130498.0</v>
      </c>
      <c r="E280" s="37">
        <v>43664.0</v>
      </c>
      <c r="F280" s="43" t="s">
        <v>338</v>
      </c>
      <c r="G280" s="6"/>
      <c r="H280" s="38" t="s">
        <v>580</v>
      </c>
      <c r="I280" s="40"/>
      <c r="J280" s="40"/>
      <c r="K280" s="40"/>
      <c r="L280" s="40"/>
      <c r="M280" s="40"/>
      <c r="N280" s="40"/>
      <c r="O280" s="40"/>
      <c r="P280" s="40"/>
      <c r="Q280" s="40"/>
      <c r="R280" s="40"/>
      <c r="S280" s="40"/>
      <c r="T280" s="40"/>
      <c r="U280" s="40"/>
    </row>
    <row r="281">
      <c r="A281" s="45" t="s">
        <v>581</v>
      </c>
      <c r="B281" s="35">
        <v>1.0</v>
      </c>
      <c r="C281" s="6" t="s">
        <v>307</v>
      </c>
      <c r="D281" s="63">
        <v>52564.0</v>
      </c>
      <c r="E281" s="37">
        <v>43657.0</v>
      </c>
      <c r="F281" s="47"/>
      <c r="G281" s="6"/>
      <c r="H281" s="38" t="s">
        <v>582</v>
      </c>
      <c r="I281" s="40"/>
      <c r="J281" s="40"/>
      <c r="K281" s="40"/>
      <c r="L281" s="40"/>
      <c r="M281" s="40"/>
      <c r="N281" s="40"/>
      <c r="O281" s="40"/>
      <c r="P281" s="40"/>
      <c r="Q281" s="40"/>
      <c r="R281" s="40"/>
      <c r="S281" s="40"/>
      <c r="T281" s="40"/>
      <c r="U281" s="40"/>
    </row>
    <row r="282">
      <c r="A282" s="45" t="s">
        <v>583</v>
      </c>
      <c r="B282" s="35">
        <v>1.0</v>
      </c>
      <c r="C282" s="6" t="s">
        <v>316</v>
      </c>
      <c r="D282" s="46">
        <v>513210.0</v>
      </c>
      <c r="E282" s="37">
        <v>43503.0</v>
      </c>
      <c r="F282" s="47"/>
      <c r="G282" s="6"/>
      <c r="H282" s="38" t="s">
        <v>33</v>
      </c>
      <c r="I282" s="40"/>
      <c r="J282" s="40"/>
      <c r="K282" s="40"/>
      <c r="L282" s="40"/>
      <c r="M282" s="40"/>
      <c r="N282" s="40"/>
      <c r="O282" s="40"/>
      <c r="P282" s="40"/>
      <c r="Q282" s="40"/>
      <c r="R282" s="40"/>
      <c r="S282" s="40"/>
      <c r="T282" s="40"/>
      <c r="U282" s="40"/>
    </row>
    <row r="283">
      <c r="A283" s="45" t="s">
        <v>584</v>
      </c>
      <c r="B283" s="35">
        <v>1.0</v>
      </c>
      <c r="C283" s="6" t="s">
        <v>307</v>
      </c>
      <c r="D283" s="63">
        <v>136626.0</v>
      </c>
      <c r="E283" s="37">
        <v>43663.0</v>
      </c>
      <c r="F283" s="47"/>
      <c r="G283" s="6"/>
      <c r="H283" s="38" t="s">
        <v>585</v>
      </c>
      <c r="I283" s="40"/>
      <c r="J283" s="40"/>
      <c r="K283" s="40"/>
      <c r="L283" s="40"/>
      <c r="M283" s="40"/>
      <c r="N283" s="40"/>
      <c r="O283" s="40"/>
      <c r="P283" s="40"/>
      <c r="Q283" s="40"/>
      <c r="R283" s="40"/>
      <c r="S283" s="40"/>
      <c r="T283" s="40"/>
      <c r="U283" s="40"/>
    </row>
    <row r="284">
      <c r="A284" s="45" t="s">
        <v>586</v>
      </c>
      <c r="B284" s="35">
        <v>1.0</v>
      </c>
      <c r="C284" s="6" t="s">
        <v>307</v>
      </c>
      <c r="D284" s="63">
        <v>333869.0</v>
      </c>
      <c r="E284" s="37">
        <v>43654.0</v>
      </c>
      <c r="F284" s="47"/>
      <c r="G284" s="6"/>
      <c r="H284" s="38" t="s">
        <v>587</v>
      </c>
      <c r="I284" s="40"/>
      <c r="J284" s="40"/>
      <c r="K284" s="40"/>
      <c r="L284" s="40"/>
      <c r="M284" s="40"/>
      <c r="N284" s="40"/>
      <c r="O284" s="40"/>
      <c r="P284" s="40"/>
      <c r="Q284" s="40"/>
      <c r="R284" s="40"/>
      <c r="S284" s="40"/>
      <c r="T284" s="40"/>
      <c r="U284" s="40"/>
    </row>
    <row r="285">
      <c r="A285" s="45" t="s">
        <v>588</v>
      </c>
      <c r="B285" s="35">
        <v>1.0</v>
      </c>
      <c r="C285" s="6" t="s">
        <v>307</v>
      </c>
      <c r="D285" s="63">
        <v>131137.0</v>
      </c>
      <c r="E285" s="37">
        <v>43727.0</v>
      </c>
      <c r="F285" s="47"/>
      <c r="G285" s="6"/>
      <c r="H285" s="38" t="s">
        <v>589</v>
      </c>
      <c r="I285" s="40"/>
      <c r="J285" s="40"/>
      <c r="K285" s="40"/>
      <c r="L285" s="40"/>
      <c r="M285" s="40"/>
      <c r="N285" s="40"/>
      <c r="O285" s="40"/>
      <c r="P285" s="40"/>
      <c r="Q285" s="40"/>
      <c r="R285" s="40"/>
      <c r="S285" s="40"/>
      <c r="T285" s="40"/>
      <c r="U285" s="40"/>
    </row>
    <row r="286">
      <c r="A286" s="45" t="s">
        <v>590</v>
      </c>
      <c r="B286" s="35">
        <v>1.0</v>
      </c>
      <c r="C286" s="6" t="s">
        <v>307</v>
      </c>
      <c r="D286" s="63">
        <v>79451.0</v>
      </c>
      <c r="E286" s="37">
        <v>43669.0</v>
      </c>
      <c r="F286" s="47"/>
      <c r="G286" s="6"/>
      <c r="H286" s="38" t="s">
        <v>591</v>
      </c>
      <c r="I286" s="40"/>
      <c r="J286" s="40"/>
      <c r="K286" s="40"/>
      <c r="L286" s="40"/>
      <c r="M286" s="40"/>
      <c r="N286" s="40"/>
      <c r="O286" s="40"/>
      <c r="P286" s="40"/>
      <c r="Q286" s="40"/>
      <c r="R286" s="40"/>
      <c r="S286" s="40"/>
      <c r="T286" s="40"/>
      <c r="U286" s="40"/>
    </row>
    <row r="287">
      <c r="A287" s="45" t="s">
        <v>592</v>
      </c>
      <c r="B287" s="35">
        <v>1.0</v>
      </c>
      <c r="C287" s="6" t="s">
        <v>307</v>
      </c>
      <c r="D287" s="63">
        <v>129800.0</v>
      </c>
      <c r="E287" s="37">
        <v>43669.0</v>
      </c>
      <c r="F287" s="47"/>
      <c r="G287" s="6"/>
      <c r="H287" s="38" t="s">
        <v>593</v>
      </c>
      <c r="I287" s="40"/>
      <c r="J287" s="40"/>
      <c r="K287" s="40"/>
      <c r="L287" s="40"/>
      <c r="M287" s="40"/>
      <c r="N287" s="40"/>
      <c r="O287" s="40"/>
      <c r="P287" s="40"/>
      <c r="Q287" s="40"/>
      <c r="R287" s="40"/>
      <c r="S287" s="40"/>
      <c r="T287" s="40"/>
      <c r="U287" s="40"/>
    </row>
    <row r="288">
      <c r="A288" s="45" t="s">
        <v>595</v>
      </c>
      <c r="B288" s="35">
        <v>1.0</v>
      </c>
      <c r="C288" s="6" t="s">
        <v>316</v>
      </c>
      <c r="D288" s="63">
        <v>160340.0</v>
      </c>
      <c r="E288" s="37">
        <v>43704.0</v>
      </c>
      <c r="F288" s="47"/>
      <c r="G288" s="6"/>
      <c r="H288" s="38" t="s">
        <v>596</v>
      </c>
      <c r="I288" s="40"/>
      <c r="J288" s="40"/>
      <c r="K288" s="40"/>
      <c r="L288" s="40"/>
      <c r="M288" s="40"/>
      <c r="N288" s="40"/>
      <c r="O288" s="40"/>
      <c r="P288" s="40"/>
      <c r="Q288" s="40"/>
      <c r="R288" s="40"/>
      <c r="S288" s="40"/>
      <c r="T288" s="40"/>
      <c r="U288" s="40"/>
    </row>
    <row r="289">
      <c r="A289" s="45" t="s">
        <v>598</v>
      </c>
      <c r="B289" s="35">
        <v>1.0</v>
      </c>
      <c r="C289" s="6" t="s">
        <v>307</v>
      </c>
      <c r="D289" s="63">
        <v>116339.0</v>
      </c>
      <c r="E289" s="37">
        <v>43762.0</v>
      </c>
      <c r="F289" s="47"/>
      <c r="G289" s="6"/>
      <c r="H289" s="38" t="s">
        <v>599</v>
      </c>
      <c r="I289" s="40"/>
      <c r="J289" s="40"/>
      <c r="K289" s="40"/>
      <c r="L289" s="40"/>
      <c r="M289" s="40"/>
      <c r="N289" s="40"/>
      <c r="O289" s="40"/>
      <c r="P289" s="40"/>
      <c r="Q289" s="40"/>
      <c r="R289" s="40"/>
      <c r="S289" s="40"/>
      <c r="T289" s="40"/>
      <c r="U289" s="40"/>
    </row>
    <row r="290">
      <c r="A290" s="45" t="s">
        <v>602</v>
      </c>
      <c r="B290" s="35">
        <v>1.0</v>
      </c>
      <c r="C290" s="6" t="s">
        <v>307</v>
      </c>
      <c r="D290" s="63">
        <v>7121.0</v>
      </c>
      <c r="E290" s="37">
        <v>43719.0</v>
      </c>
      <c r="F290" s="47"/>
      <c r="G290" s="6"/>
      <c r="H290" s="38" t="s">
        <v>603</v>
      </c>
      <c r="I290" s="40"/>
      <c r="J290" s="40"/>
      <c r="K290" s="40"/>
      <c r="L290" s="40"/>
      <c r="M290" s="40"/>
      <c r="N290" s="40"/>
      <c r="O290" s="40"/>
      <c r="P290" s="40"/>
      <c r="Q290" s="40"/>
      <c r="R290" s="40"/>
      <c r="S290" s="40"/>
      <c r="T290" s="40"/>
      <c r="U290" s="40"/>
    </row>
    <row r="291">
      <c r="A291" s="45" t="s">
        <v>604</v>
      </c>
      <c r="B291" s="35">
        <v>1.0</v>
      </c>
      <c r="C291" s="6" t="s">
        <v>307</v>
      </c>
      <c r="D291" s="63">
        <v>39000.0</v>
      </c>
      <c r="E291" s="37">
        <v>43727.0</v>
      </c>
      <c r="F291" s="47"/>
      <c r="G291" s="6"/>
      <c r="H291" s="38" t="s">
        <v>605</v>
      </c>
      <c r="I291" s="40"/>
      <c r="J291" s="40"/>
      <c r="K291" s="40"/>
      <c r="L291" s="40"/>
      <c r="M291" s="40"/>
      <c r="N291" s="40"/>
      <c r="O291" s="40"/>
      <c r="P291" s="40"/>
      <c r="Q291" s="40"/>
      <c r="R291" s="40"/>
      <c r="S291" s="40"/>
      <c r="T291" s="40"/>
      <c r="U291" s="40"/>
    </row>
    <row r="292">
      <c r="A292" s="40" t="s">
        <v>607</v>
      </c>
      <c r="B292" s="35">
        <v>1.0</v>
      </c>
      <c r="C292" s="40" t="s">
        <v>307</v>
      </c>
      <c r="D292" s="46">
        <v>3708.0</v>
      </c>
      <c r="E292" s="37">
        <v>43528.0</v>
      </c>
      <c r="F292" s="40"/>
      <c r="G292" s="40"/>
      <c r="H292" s="38" t="s">
        <v>608</v>
      </c>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row>
    <row r="293">
      <c r="A293" s="45" t="s">
        <v>609</v>
      </c>
      <c r="B293" s="35">
        <v>1.0</v>
      </c>
      <c r="C293" s="61" t="s">
        <v>316</v>
      </c>
      <c r="D293" s="46">
        <v>371410.0</v>
      </c>
      <c r="E293" s="37">
        <v>43734.0</v>
      </c>
      <c r="F293" s="47"/>
      <c r="G293" s="6"/>
      <c r="H293" s="38" t="s">
        <v>610</v>
      </c>
      <c r="I293" s="40"/>
      <c r="J293" s="40"/>
      <c r="K293" s="40"/>
      <c r="L293" s="40"/>
      <c r="M293" s="40"/>
      <c r="N293" s="40"/>
      <c r="O293" s="40"/>
      <c r="P293" s="40"/>
      <c r="Q293" s="40"/>
      <c r="R293" s="40"/>
      <c r="S293" s="40"/>
      <c r="T293" s="40"/>
      <c r="U293" s="40"/>
    </row>
    <row r="294">
      <c r="A294" s="45" t="s">
        <v>611</v>
      </c>
      <c r="B294" s="35">
        <v>1.0</v>
      </c>
      <c r="C294" s="61" t="s">
        <v>307</v>
      </c>
      <c r="D294" s="46">
        <v>111427.0</v>
      </c>
      <c r="E294" s="37">
        <v>43670.0</v>
      </c>
      <c r="F294" s="47"/>
      <c r="G294" s="6"/>
      <c r="H294" s="38" t="s">
        <v>612</v>
      </c>
      <c r="I294" s="40"/>
      <c r="J294" s="40"/>
      <c r="K294" s="40"/>
      <c r="L294" s="40"/>
      <c r="M294" s="40"/>
      <c r="N294" s="40"/>
      <c r="O294" s="40"/>
      <c r="P294" s="40"/>
      <c r="Q294" s="40"/>
      <c r="R294" s="40"/>
      <c r="S294" s="40"/>
      <c r="T294" s="40"/>
      <c r="U294" s="40"/>
    </row>
    <row r="295">
      <c r="A295" s="45" t="s">
        <v>613</v>
      </c>
      <c r="B295" s="35">
        <v>1.0</v>
      </c>
      <c r="C295" s="61" t="s">
        <v>307</v>
      </c>
      <c r="D295" s="46">
        <v>86000.0</v>
      </c>
      <c r="E295" s="37">
        <v>43440.0</v>
      </c>
      <c r="F295" s="47"/>
      <c r="G295" s="6" t="s">
        <v>614</v>
      </c>
      <c r="H295" s="38" t="s">
        <v>615</v>
      </c>
      <c r="I295" s="40"/>
      <c r="J295" s="40"/>
      <c r="K295" s="40"/>
      <c r="L295" s="40"/>
      <c r="M295" s="40"/>
      <c r="N295" s="40"/>
      <c r="O295" s="40"/>
      <c r="P295" s="40"/>
      <c r="Q295" s="40"/>
      <c r="R295" s="40"/>
      <c r="S295" s="40"/>
      <c r="T295" s="40"/>
      <c r="U295" s="40"/>
    </row>
    <row r="296">
      <c r="A296" s="45" t="s">
        <v>617</v>
      </c>
      <c r="B296" s="35">
        <v>1.0</v>
      </c>
      <c r="C296" s="61" t="s">
        <v>307</v>
      </c>
      <c r="D296" s="46">
        <v>551.0</v>
      </c>
      <c r="E296" s="37">
        <v>43654.0</v>
      </c>
      <c r="F296" s="47"/>
      <c r="G296" s="6"/>
      <c r="H296" s="38" t="s">
        <v>618</v>
      </c>
      <c r="I296" s="40"/>
      <c r="J296" s="40"/>
      <c r="K296" s="40"/>
      <c r="L296" s="40"/>
      <c r="M296" s="40"/>
      <c r="N296" s="40"/>
      <c r="O296" s="40"/>
      <c r="P296" s="40"/>
      <c r="Q296" s="40"/>
      <c r="R296" s="40"/>
      <c r="S296" s="40"/>
      <c r="T296" s="40"/>
      <c r="U296" s="40"/>
    </row>
    <row r="297">
      <c r="A297" s="45" t="s">
        <v>620</v>
      </c>
      <c r="B297" s="35">
        <v>1.0</v>
      </c>
      <c r="C297" s="61" t="s">
        <v>307</v>
      </c>
      <c r="D297" s="46">
        <v>26203.0</v>
      </c>
      <c r="E297" s="37">
        <v>43439.0</v>
      </c>
      <c r="F297" s="47"/>
      <c r="G297" s="6" t="s">
        <v>621</v>
      </c>
      <c r="H297" s="38" t="s">
        <v>622</v>
      </c>
      <c r="I297" s="40"/>
      <c r="J297" s="40"/>
      <c r="K297" s="40"/>
      <c r="L297" s="40"/>
      <c r="M297" s="40"/>
      <c r="N297" s="40"/>
      <c r="O297" s="40"/>
      <c r="P297" s="40"/>
      <c r="Q297" s="40"/>
      <c r="R297" s="40"/>
      <c r="S297" s="40"/>
      <c r="T297" s="40"/>
      <c r="U297" s="40"/>
    </row>
    <row r="298">
      <c r="A298" s="45" t="s">
        <v>624</v>
      </c>
      <c r="B298" s="35">
        <v>1.0</v>
      </c>
      <c r="C298" s="108" t="s">
        <v>307</v>
      </c>
      <c r="D298" s="46">
        <v>202419.0</v>
      </c>
      <c r="E298" s="37">
        <v>43608.0</v>
      </c>
      <c r="F298" s="47"/>
      <c r="G298" s="6"/>
      <c r="H298" s="38" t="s">
        <v>625</v>
      </c>
      <c r="I298" s="40"/>
      <c r="J298" s="40"/>
      <c r="K298" s="40"/>
      <c r="L298" s="40"/>
      <c r="M298" s="40"/>
      <c r="N298" s="40"/>
      <c r="O298" s="40"/>
      <c r="P298" s="40"/>
      <c r="Q298" s="40"/>
      <c r="R298" s="40"/>
      <c r="S298" s="40"/>
      <c r="T298" s="40"/>
      <c r="U298" s="40"/>
    </row>
    <row r="299">
      <c r="A299" s="45" t="s">
        <v>627</v>
      </c>
      <c r="B299" s="35">
        <v>1.0</v>
      </c>
      <c r="C299" s="45" t="s">
        <v>628</v>
      </c>
      <c r="D299" s="46">
        <v>32526.0</v>
      </c>
      <c r="E299" s="37">
        <v>43588.0</v>
      </c>
      <c r="F299" s="47"/>
      <c r="G299" s="6"/>
      <c r="H299" s="38" t="s">
        <v>629</v>
      </c>
      <c r="I299" s="40"/>
      <c r="J299" s="40"/>
      <c r="K299" s="40"/>
      <c r="L299" s="40"/>
      <c r="M299" s="40"/>
      <c r="N299" s="40"/>
      <c r="O299" s="40"/>
      <c r="P299" s="40"/>
      <c r="Q299" s="40"/>
      <c r="R299" s="40"/>
      <c r="S299" s="40"/>
      <c r="T299" s="40"/>
      <c r="U299" s="40"/>
    </row>
    <row r="300">
      <c r="A300" s="45" t="s">
        <v>630</v>
      </c>
      <c r="B300" s="35">
        <v>1.0</v>
      </c>
      <c r="C300" s="6" t="s">
        <v>307</v>
      </c>
      <c r="D300" s="46">
        <v>398.0</v>
      </c>
      <c r="E300" s="37">
        <v>43803.0</v>
      </c>
      <c r="F300" s="47"/>
      <c r="G300" s="6"/>
      <c r="H300" s="38" t="s">
        <v>631</v>
      </c>
      <c r="I300" s="40"/>
      <c r="J300" s="40"/>
      <c r="K300" s="40"/>
      <c r="L300" s="40"/>
      <c r="M300" s="40"/>
      <c r="N300" s="40"/>
      <c r="O300" s="40"/>
      <c r="P300" s="40"/>
      <c r="Q300" s="40"/>
      <c r="R300" s="40"/>
      <c r="S300" s="40"/>
      <c r="T300" s="40"/>
      <c r="U300" s="40"/>
    </row>
    <row r="301">
      <c r="A301" s="45" t="s">
        <v>633</v>
      </c>
      <c r="B301" s="35">
        <v>1.0</v>
      </c>
      <c r="C301" s="6" t="s">
        <v>316</v>
      </c>
      <c r="D301" s="46">
        <v>621020.0</v>
      </c>
      <c r="E301" s="37">
        <v>43601.0</v>
      </c>
      <c r="F301" s="47"/>
      <c r="G301" s="6"/>
      <c r="H301" s="38" t="s">
        <v>634</v>
      </c>
      <c r="I301" s="40"/>
      <c r="J301" s="40"/>
      <c r="K301" s="40"/>
      <c r="L301" s="40"/>
      <c r="M301" s="40"/>
      <c r="N301" s="40"/>
      <c r="O301" s="40"/>
      <c r="P301" s="40"/>
      <c r="Q301" s="40"/>
      <c r="R301" s="40"/>
      <c r="S301" s="40"/>
      <c r="T301" s="40"/>
      <c r="U301" s="40"/>
    </row>
    <row r="302">
      <c r="A302" s="45" t="s">
        <v>636</v>
      </c>
      <c r="B302" s="35">
        <v>1.0</v>
      </c>
      <c r="C302" s="6" t="s">
        <v>307</v>
      </c>
      <c r="D302" s="46">
        <v>8932.0</v>
      </c>
      <c r="E302" s="37">
        <v>43509.0</v>
      </c>
      <c r="F302" s="47"/>
      <c r="G302" s="6"/>
      <c r="H302" s="38" t="s">
        <v>637</v>
      </c>
      <c r="I302" s="40"/>
      <c r="J302" s="40"/>
      <c r="K302" s="40"/>
      <c r="L302" s="40"/>
      <c r="M302" s="40"/>
      <c r="N302" s="40"/>
      <c r="O302" s="40"/>
      <c r="P302" s="40"/>
      <c r="Q302" s="40"/>
      <c r="R302" s="40"/>
      <c r="S302" s="40"/>
      <c r="T302" s="40"/>
      <c r="U302" s="40"/>
    </row>
    <row r="303">
      <c r="A303" s="6" t="s">
        <v>638</v>
      </c>
      <c r="B303" s="35">
        <v>1.0</v>
      </c>
      <c r="C303" s="6" t="s">
        <v>307</v>
      </c>
      <c r="D303" s="36">
        <v>3666.0</v>
      </c>
      <c r="E303" s="37">
        <v>43746.0</v>
      </c>
      <c r="F303" s="48"/>
      <c r="G303" s="6"/>
      <c r="H303" s="38" t="s">
        <v>639</v>
      </c>
      <c r="I303" s="40"/>
      <c r="J303" s="40"/>
      <c r="K303" s="40"/>
      <c r="L303" s="40"/>
      <c r="M303" s="40"/>
      <c r="N303" s="40"/>
      <c r="O303" s="40"/>
      <c r="P303" s="40"/>
      <c r="Q303" s="40"/>
      <c r="R303" s="40"/>
      <c r="S303" s="40"/>
      <c r="T303" s="40"/>
      <c r="U303" s="40"/>
    </row>
    <row r="304">
      <c r="A304" s="6" t="s">
        <v>640</v>
      </c>
      <c r="B304" s="35">
        <v>1.0</v>
      </c>
      <c r="C304" s="6" t="s">
        <v>307</v>
      </c>
      <c r="D304" s="36">
        <v>129285.0</v>
      </c>
      <c r="E304" s="37">
        <v>43657.0</v>
      </c>
      <c r="F304" s="48"/>
      <c r="G304" s="6"/>
      <c r="H304" s="38" t="s">
        <v>641</v>
      </c>
      <c r="I304" s="40"/>
      <c r="J304" s="40"/>
      <c r="K304" s="40"/>
      <c r="L304" s="40"/>
      <c r="M304" s="40"/>
      <c r="N304" s="40"/>
      <c r="O304" s="40"/>
      <c r="P304" s="40"/>
      <c r="Q304" s="40"/>
      <c r="R304" s="40"/>
      <c r="S304" s="40"/>
      <c r="T304" s="40"/>
      <c r="U304" s="40"/>
    </row>
    <row r="305">
      <c r="A305" s="6" t="s">
        <v>642</v>
      </c>
      <c r="B305" s="35">
        <v>1.0</v>
      </c>
      <c r="C305" s="6" t="s">
        <v>307</v>
      </c>
      <c r="D305" s="36">
        <v>907200.0</v>
      </c>
      <c r="E305" s="37">
        <v>43600.0</v>
      </c>
      <c r="F305" s="48"/>
      <c r="G305" s="6"/>
      <c r="H305" s="38" t="s">
        <v>643</v>
      </c>
      <c r="I305" s="40"/>
      <c r="J305" s="40"/>
      <c r="K305" s="40"/>
      <c r="L305" s="40"/>
      <c r="M305" s="40"/>
      <c r="N305" s="40"/>
      <c r="O305" s="40"/>
      <c r="P305" s="40"/>
      <c r="Q305" s="40"/>
      <c r="R305" s="40"/>
      <c r="S305" s="40"/>
      <c r="T305" s="40"/>
      <c r="U305" s="40"/>
    </row>
    <row r="306">
      <c r="A306" s="6" t="s">
        <v>644</v>
      </c>
      <c r="B306" s="35">
        <v>1.0</v>
      </c>
      <c r="C306" s="6" t="s">
        <v>307</v>
      </c>
      <c r="D306" s="36">
        <v>6711.0</v>
      </c>
      <c r="E306" s="37">
        <v>43846.0</v>
      </c>
      <c r="F306" s="48"/>
      <c r="G306" s="6"/>
      <c r="H306" s="38" t="s">
        <v>645</v>
      </c>
      <c r="I306" s="40"/>
      <c r="J306" s="40"/>
      <c r="K306" s="40"/>
      <c r="L306" s="40"/>
      <c r="M306" s="40"/>
      <c r="N306" s="40"/>
      <c r="O306" s="40"/>
      <c r="P306" s="40"/>
      <c r="Q306" s="40"/>
      <c r="R306" s="40"/>
      <c r="S306" s="40"/>
      <c r="T306" s="40"/>
      <c r="U306" s="40"/>
    </row>
    <row r="307">
      <c r="A307" s="6" t="s">
        <v>646</v>
      </c>
      <c r="B307" s="35">
        <v>1.0</v>
      </c>
      <c r="C307" s="6" t="s">
        <v>307</v>
      </c>
      <c r="D307" s="36">
        <v>106100.0</v>
      </c>
      <c r="E307" s="37">
        <v>43642.0</v>
      </c>
      <c r="F307" s="48"/>
      <c r="G307" s="6"/>
      <c r="H307" s="38" t="s">
        <v>647</v>
      </c>
      <c r="I307" s="40"/>
      <c r="J307" s="40"/>
      <c r="K307" s="40"/>
      <c r="L307" s="40"/>
      <c r="M307" s="40"/>
      <c r="N307" s="40"/>
      <c r="O307" s="40"/>
      <c r="P307" s="40"/>
      <c r="Q307" s="40"/>
      <c r="R307" s="40"/>
      <c r="S307" s="40"/>
      <c r="T307" s="40"/>
      <c r="U307" s="40"/>
    </row>
    <row r="308">
      <c r="A308" s="6" t="s">
        <v>648</v>
      </c>
      <c r="B308" s="35">
        <v>1.0</v>
      </c>
      <c r="C308" s="6" t="s">
        <v>307</v>
      </c>
      <c r="D308" s="36">
        <v>2800000.0</v>
      </c>
      <c r="E308" s="37">
        <v>43672.0</v>
      </c>
      <c r="F308" s="48"/>
      <c r="G308" s="6"/>
      <c r="H308" s="38" t="s">
        <v>649</v>
      </c>
      <c r="I308" s="40"/>
      <c r="J308" s="40"/>
      <c r="K308" s="40"/>
      <c r="L308" s="40"/>
      <c r="M308" s="40"/>
      <c r="N308" s="40"/>
      <c r="O308" s="40"/>
      <c r="P308" s="40"/>
      <c r="Q308" s="40"/>
      <c r="R308" s="40"/>
      <c r="S308" s="40"/>
      <c r="T308" s="40"/>
      <c r="U308" s="40"/>
    </row>
    <row r="309">
      <c r="A309" s="6" t="s">
        <v>650</v>
      </c>
      <c r="B309" s="35">
        <v>1.0</v>
      </c>
      <c r="C309" s="6" t="s">
        <v>307</v>
      </c>
      <c r="D309" s="36">
        <v>5279.0</v>
      </c>
      <c r="E309" s="37">
        <v>43559.0</v>
      </c>
      <c r="F309" s="48"/>
      <c r="G309" s="6"/>
      <c r="H309" s="38" t="s">
        <v>651</v>
      </c>
      <c r="I309" s="40"/>
      <c r="J309" s="40"/>
      <c r="K309" s="40"/>
      <c r="L309" s="40"/>
      <c r="M309" s="40"/>
      <c r="N309" s="40"/>
      <c r="O309" s="40"/>
      <c r="P309" s="40"/>
      <c r="Q309" s="40"/>
      <c r="R309" s="40"/>
      <c r="S309" s="40"/>
      <c r="T309" s="40"/>
      <c r="U309" s="40"/>
    </row>
    <row r="310">
      <c r="A310" s="6" t="s">
        <v>653</v>
      </c>
      <c r="B310" s="35">
        <v>1.0</v>
      </c>
      <c r="C310" s="6" t="s">
        <v>307</v>
      </c>
      <c r="D310" s="36">
        <v>282800.0</v>
      </c>
      <c r="E310" s="37">
        <v>43642.0</v>
      </c>
      <c r="F310" s="48"/>
      <c r="G310" s="6"/>
      <c r="H310" s="38" t="s">
        <v>654</v>
      </c>
      <c r="I310" s="40"/>
      <c r="J310" s="40"/>
      <c r="K310" s="40"/>
      <c r="L310" s="40"/>
      <c r="M310" s="40"/>
      <c r="N310" s="40"/>
      <c r="O310" s="40"/>
      <c r="P310" s="40"/>
      <c r="Q310" s="40"/>
      <c r="R310" s="40"/>
      <c r="S310" s="40"/>
      <c r="T310" s="40"/>
      <c r="U310" s="40"/>
    </row>
    <row r="311">
      <c r="A311" s="6" t="s">
        <v>655</v>
      </c>
      <c r="B311" s="35">
        <v>1.0</v>
      </c>
      <c r="C311" s="6" t="s">
        <v>307</v>
      </c>
      <c r="D311" s="36">
        <v>627.0</v>
      </c>
      <c r="E311" s="37">
        <v>43801.0</v>
      </c>
      <c r="F311" s="48"/>
      <c r="G311" s="6"/>
      <c r="H311" s="38" t="s">
        <v>656</v>
      </c>
      <c r="I311" s="40"/>
      <c r="J311" s="40"/>
      <c r="K311" s="40"/>
      <c r="L311" s="40"/>
      <c r="M311" s="40"/>
      <c r="N311" s="40"/>
      <c r="O311" s="40"/>
      <c r="P311" s="40"/>
      <c r="Q311" s="40"/>
      <c r="R311" s="40"/>
      <c r="S311" s="40"/>
      <c r="T311" s="40"/>
      <c r="U311" s="40"/>
    </row>
    <row r="312">
      <c r="A312" s="6" t="s">
        <v>657</v>
      </c>
      <c r="B312" s="35">
        <v>1.0</v>
      </c>
      <c r="C312" s="6" t="s">
        <v>307</v>
      </c>
      <c r="D312" s="36">
        <v>147777.0</v>
      </c>
      <c r="E312" s="37">
        <v>43669.0</v>
      </c>
      <c r="F312" s="48"/>
      <c r="G312" s="6"/>
      <c r="H312" s="38" t="s">
        <v>658</v>
      </c>
      <c r="I312" s="40"/>
      <c r="J312" s="40"/>
      <c r="K312" s="40"/>
      <c r="L312" s="40"/>
      <c r="M312" s="40"/>
      <c r="N312" s="40"/>
      <c r="O312" s="40"/>
      <c r="P312" s="40"/>
      <c r="Q312" s="40"/>
      <c r="R312" s="40"/>
      <c r="S312" s="40"/>
      <c r="T312" s="40"/>
      <c r="U312" s="40"/>
    </row>
    <row r="313">
      <c r="A313" s="6" t="s">
        <v>659</v>
      </c>
      <c r="B313" s="35">
        <v>1.0</v>
      </c>
      <c r="C313" s="6" t="s">
        <v>304</v>
      </c>
      <c r="D313" s="57">
        <v>123600.0</v>
      </c>
      <c r="E313" s="37">
        <v>43531.0</v>
      </c>
      <c r="F313" s="48"/>
      <c r="G313" s="6"/>
      <c r="H313" s="38" t="s">
        <v>660</v>
      </c>
      <c r="I313" s="40"/>
      <c r="J313" s="40"/>
      <c r="K313" s="40"/>
      <c r="L313" s="40"/>
      <c r="M313" s="40"/>
      <c r="N313" s="40"/>
      <c r="O313" s="40"/>
      <c r="P313" s="40"/>
      <c r="Q313" s="40"/>
      <c r="R313" s="40"/>
      <c r="S313" s="40"/>
      <c r="T313" s="40"/>
      <c r="U313" s="40"/>
    </row>
    <row r="314">
      <c r="A314" s="6" t="s">
        <v>662</v>
      </c>
      <c r="B314" s="35">
        <v>1.0</v>
      </c>
      <c r="C314" s="6" t="s">
        <v>307</v>
      </c>
      <c r="D314" s="57">
        <v>279665.0</v>
      </c>
      <c r="E314" s="37">
        <v>43642.0</v>
      </c>
      <c r="F314" s="48"/>
      <c r="G314" s="6"/>
      <c r="H314" s="38" t="s">
        <v>663</v>
      </c>
      <c r="I314" s="40"/>
      <c r="J314" s="40"/>
      <c r="K314" s="40"/>
      <c r="L314" s="40"/>
      <c r="M314" s="40"/>
      <c r="N314" s="40"/>
      <c r="O314" s="40"/>
      <c r="P314" s="40"/>
      <c r="Q314" s="40"/>
      <c r="R314" s="40"/>
      <c r="S314" s="40"/>
      <c r="T314" s="40"/>
      <c r="U314" s="40"/>
    </row>
    <row r="315">
      <c r="A315" s="6" t="s">
        <v>665</v>
      </c>
      <c r="B315" s="35">
        <v>1.0</v>
      </c>
      <c r="C315" s="6" t="s">
        <v>307</v>
      </c>
      <c r="D315" s="57">
        <v>4502.0</v>
      </c>
      <c r="E315" s="37">
        <v>43640.0</v>
      </c>
      <c r="F315" s="48"/>
      <c r="G315" s="6"/>
      <c r="H315" s="38" t="s">
        <v>666</v>
      </c>
      <c r="I315" s="40"/>
      <c r="J315" s="40"/>
      <c r="K315" s="40"/>
      <c r="L315" s="40"/>
      <c r="M315" s="40"/>
      <c r="N315" s="40"/>
      <c r="O315" s="40"/>
      <c r="P315" s="40"/>
      <c r="Q315" s="40"/>
      <c r="R315" s="40"/>
      <c r="S315" s="40"/>
      <c r="T315" s="40"/>
      <c r="U315" s="40"/>
    </row>
    <row r="316">
      <c r="A316" s="6" t="s">
        <v>668</v>
      </c>
      <c r="B316" s="35">
        <v>1.0</v>
      </c>
      <c r="C316" s="6" t="s">
        <v>307</v>
      </c>
      <c r="D316" s="57">
        <v>128432.0</v>
      </c>
      <c r="E316" s="37">
        <v>43754.0</v>
      </c>
      <c r="F316" s="48"/>
      <c r="G316" s="6"/>
      <c r="H316" s="38" t="s">
        <v>669</v>
      </c>
      <c r="I316" s="40"/>
      <c r="J316" s="40"/>
      <c r="K316" s="40"/>
      <c r="L316" s="40"/>
      <c r="M316" s="40"/>
      <c r="N316" s="40"/>
      <c r="O316" s="40"/>
      <c r="P316" s="40"/>
      <c r="Q316" s="40"/>
      <c r="R316" s="40"/>
      <c r="S316" s="40"/>
      <c r="T316" s="40"/>
      <c r="U316" s="40"/>
    </row>
    <row r="317">
      <c r="A317" s="6" t="s">
        <v>670</v>
      </c>
      <c r="B317" s="35">
        <v>1.0</v>
      </c>
      <c r="C317" s="6" t="s">
        <v>307</v>
      </c>
      <c r="D317" s="57">
        <v>185426.0</v>
      </c>
      <c r="E317" s="37">
        <v>43663.0</v>
      </c>
      <c r="F317" s="48"/>
      <c r="G317" s="6"/>
      <c r="H317" s="38" t="s">
        <v>671</v>
      </c>
      <c r="I317" s="40"/>
      <c r="J317" s="40"/>
      <c r="K317" s="40"/>
      <c r="L317" s="40"/>
      <c r="M317" s="40"/>
      <c r="N317" s="40"/>
      <c r="O317" s="40"/>
      <c r="P317" s="40"/>
      <c r="Q317" s="40"/>
      <c r="R317" s="40"/>
      <c r="S317" s="40"/>
      <c r="T317" s="40"/>
      <c r="U317" s="40"/>
    </row>
    <row r="318">
      <c r="A318" s="6" t="s">
        <v>673</v>
      </c>
      <c r="B318" s="35">
        <v>1.0</v>
      </c>
      <c r="C318" s="6" t="s">
        <v>307</v>
      </c>
      <c r="D318" s="57">
        <v>1370700.0</v>
      </c>
      <c r="E318" s="37">
        <v>43633.0</v>
      </c>
      <c r="F318" s="48"/>
      <c r="G318" s="6"/>
      <c r="H318" s="38" t="s">
        <v>674</v>
      </c>
      <c r="I318" s="40"/>
      <c r="J318" s="40"/>
      <c r="K318" s="40"/>
      <c r="L318" s="40"/>
      <c r="M318" s="40"/>
      <c r="N318" s="40"/>
      <c r="O318" s="40"/>
      <c r="P318" s="40"/>
      <c r="Q318" s="40"/>
      <c r="R318" s="40"/>
      <c r="S318" s="40"/>
      <c r="T318" s="40"/>
      <c r="U318" s="40"/>
    </row>
    <row r="319">
      <c r="A319" s="6" t="s">
        <v>675</v>
      </c>
      <c r="B319" s="35">
        <v>1.0</v>
      </c>
      <c r="C319" s="6" t="s">
        <v>307</v>
      </c>
      <c r="D319" s="57">
        <v>91500.0</v>
      </c>
      <c r="E319" s="37">
        <v>43640.0</v>
      </c>
      <c r="F319" s="48"/>
      <c r="G319" s="6"/>
      <c r="H319" s="38" t="s">
        <v>407</v>
      </c>
      <c r="I319" s="40"/>
      <c r="J319" s="40"/>
      <c r="K319" s="40"/>
      <c r="L319" s="40"/>
      <c r="M319" s="40"/>
      <c r="N319" s="40"/>
      <c r="O319" s="40"/>
      <c r="P319" s="40"/>
      <c r="Q319" s="40"/>
      <c r="R319" s="40"/>
      <c r="S319" s="40"/>
      <c r="T319" s="40"/>
      <c r="U319" s="40"/>
    </row>
    <row r="320">
      <c r="A320" s="6" t="s">
        <v>676</v>
      </c>
      <c r="B320" s="35">
        <v>1.0</v>
      </c>
      <c r="C320" s="6" t="s">
        <v>307</v>
      </c>
      <c r="D320" s="46">
        <v>1900.0</v>
      </c>
      <c r="E320" s="37">
        <v>43748.0</v>
      </c>
      <c r="F320" s="48"/>
      <c r="G320" s="6"/>
      <c r="H320" s="38" t="s">
        <v>678</v>
      </c>
      <c r="I320" s="40"/>
      <c r="J320" s="40"/>
      <c r="K320" s="40"/>
      <c r="L320" s="40"/>
      <c r="M320" s="40"/>
      <c r="N320" s="40"/>
      <c r="O320" s="40"/>
      <c r="P320" s="40"/>
      <c r="Q320" s="40"/>
      <c r="R320" s="40"/>
      <c r="S320" s="40"/>
      <c r="T320" s="40"/>
      <c r="U320" s="40"/>
    </row>
    <row r="321">
      <c r="A321" s="6" t="s">
        <v>679</v>
      </c>
      <c r="B321" s="35">
        <v>1.0</v>
      </c>
      <c r="C321" s="6" t="s">
        <v>307</v>
      </c>
      <c r="D321" s="46">
        <v>271224.0</v>
      </c>
      <c r="E321" s="37">
        <v>43542.0</v>
      </c>
      <c r="F321" s="48"/>
      <c r="G321" s="6"/>
      <c r="H321" s="38" t="s">
        <v>680</v>
      </c>
      <c r="I321" s="40"/>
      <c r="J321" s="40"/>
      <c r="K321" s="40"/>
      <c r="L321" s="40"/>
      <c r="M321" s="40"/>
      <c r="N321" s="40"/>
      <c r="O321" s="40"/>
      <c r="P321" s="40"/>
      <c r="Q321" s="40"/>
      <c r="R321" s="40"/>
      <c r="S321" s="40"/>
      <c r="T321" s="40"/>
      <c r="U321" s="40"/>
    </row>
    <row r="322">
      <c r="A322" s="6" t="s">
        <v>682</v>
      </c>
      <c r="B322" s="35">
        <v>1.0</v>
      </c>
      <c r="C322" s="6" t="s">
        <v>307</v>
      </c>
      <c r="D322" s="36">
        <v>86594.0</v>
      </c>
      <c r="E322" s="37">
        <v>43657.0</v>
      </c>
      <c r="F322" s="48"/>
      <c r="G322" s="6"/>
      <c r="H322" s="38" t="s">
        <v>683</v>
      </c>
      <c r="I322" s="40"/>
      <c r="J322" s="40"/>
      <c r="K322" s="40"/>
      <c r="L322" s="40"/>
      <c r="M322" s="40"/>
      <c r="N322" s="40"/>
      <c r="O322" s="40"/>
      <c r="P322" s="40"/>
      <c r="Q322" s="40"/>
      <c r="R322" s="40"/>
      <c r="S322" s="40"/>
      <c r="T322" s="40"/>
      <c r="U322" s="40"/>
    </row>
    <row r="323">
      <c r="A323" s="6" t="s">
        <v>684</v>
      </c>
      <c r="B323" s="35">
        <v>1.0</v>
      </c>
      <c r="C323" s="6" t="s">
        <v>307</v>
      </c>
      <c r="D323" s="36">
        <v>248880.0</v>
      </c>
      <c r="E323" s="37">
        <v>43664.0</v>
      </c>
      <c r="F323" s="48"/>
      <c r="G323" s="6"/>
      <c r="H323" s="38" t="s">
        <v>685</v>
      </c>
      <c r="I323" s="40"/>
      <c r="J323" s="40"/>
      <c r="K323" s="40"/>
      <c r="L323" s="40"/>
      <c r="M323" s="40"/>
      <c r="N323" s="40"/>
      <c r="O323" s="40"/>
      <c r="P323" s="40"/>
      <c r="Q323" s="40"/>
      <c r="R323" s="40"/>
      <c r="S323" s="40"/>
      <c r="T323" s="40"/>
      <c r="U323" s="40"/>
    </row>
    <row r="324">
      <c r="A324" s="6" t="s">
        <v>686</v>
      </c>
      <c r="B324" s="35">
        <v>1.0</v>
      </c>
      <c r="C324" s="6" t="s">
        <v>307</v>
      </c>
      <c r="D324" s="36">
        <v>16826.0</v>
      </c>
      <c r="E324" s="37">
        <v>43734.0</v>
      </c>
      <c r="F324" s="48"/>
      <c r="G324" s="6"/>
      <c r="H324" s="38" t="s">
        <v>687</v>
      </c>
      <c r="I324" s="40"/>
      <c r="J324" s="40"/>
      <c r="K324" s="40"/>
      <c r="L324" s="40"/>
      <c r="M324" s="40"/>
      <c r="N324" s="40"/>
      <c r="O324" s="40"/>
      <c r="P324" s="40"/>
      <c r="Q324" s="40"/>
      <c r="R324" s="40"/>
      <c r="S324" s="40"/>
      <c r="T324" s="40"/>
      <c r="U324" s="40"/>
    </row>
    <row r="325">
      <c r="A325" s="6" t="s">
        <v>688</v>
      </c>
      <c r="B325" s="35">
        <v>1.0</v>
      </c>
      <c r="C325" s="6" t="s">
        <v>304</v>
      </c>
      <c r="D325" s="36">
        <v>1598.0</v>
      </c>
      <c r="E325" s="37">
        <v>43556.0</v>
      </c>
      <c r="F325" s="48"/>
      <c r="G325" s="6"/>
      <c r="H325" s="38" t="s">
        <v>689</v>
      </c>
      <c r="I325" s="40"/>
      <c r="J325" s="40"/>
      <c r="K325" s="40"/>
      <c r="L325" s="40"/>
      <c r="M325" s="40"/>
      <c r="N325" s="40"/>
      <c r="O325" s="40"/>
      <c r="P325" s="40"/>
      <c r="Q325" s="40"/>
      <c r="R325" s="40"/>
      <c r="S325" s="40"/>
      <c r="T325" s="40"/>
      <c r="U325" s="40"/>
    </row>
    <row r="326">
      <c r="A326" s="6" t="s">
        <v>691</v>
      </c>
      <c r="B326" s="35">
        <v>1.0</v>
      </c>
      <c r="C326" s="6" t="s">
        <v>307</v>
      </c>
      <c r="D326" s="36">
        <v>9558.0</v>
      </c>
      <c r="E326" s="37">
        <v>43544.0</v>
      </c>
      <c r="F326" s="48"/>
      <c r="G326" s="6"/>
      <c r="H326" s="38" t="s">
        <v>692</v>
      </c>
      <c r="I326" s="40"/>
      <c r="J326" s="40"/>
      <c r="K326" s="40"/>
      <c r="L326" s="40"/>
      <c r="M326" s="40"/>
      <c r="N326" s="40"/>
      <c r="O326" s="40"/>
      <c r="P326" s="40"/>
      <c r="Q326" s="40"/>
      <c r="R326" s="40"/>
      <c r="S326" s="40"/>
      <c r="T326" s="40"/>
      <c r="U326" s="40"/>
    </row>
    <row r="327">
      <c r="A327" s="6" t="s">
        <v>694</v>
      </c>
      <c r="B327" s="35">
        <v>1.0</v>
      </c>
      <c r="C327" s="6" t="s">
        <v>307</v>
      </c>
      <c r="D327" s="36">
        <v>17343.0</v>
      </c>
      <c r="E327" s="37">
        <v>43641.0</v>
      </c>
      <c r="F327" s="48"/>
      <c r="G327" s="6"/>
      <c r="H327" s="38" t="s">
        <v>695</v>
      </c>
      <c r="I327" s="40"/>
      <c r="J327" s="40"/>
      <c r="K327" s="40"/>
      <c r="L327" s="40"/>
      <c r="M327" s="40"/>
      <c r="N327" s="40"/>
      <c r="O327" s="40"/>
      <c r="P327" s="40"/>
      <c r="Q327" s="40"/>
      <c r="R327" s="40"/>
      <c r="S327" s="40"/>
      <c r="T327" s="40"/>
      <c r="U327" s="40"/>
    </row>
    <row r="328">
      <c r="A328" s="6" t="s">
        <v>697</v>
      </c>
      <c r="B328" s="35">
        <v>1.0</v>
      </c>
      <c r="C328" s="6" t="s">
        <v>307</v>
      </c>
      <c r="D328" s="57">
        <v>11178.0</v>
      </c>
      <c r="E328" s="37">
        <v>43545.0</v>
      </c>
      <c r="F328" s="48"/>
      <c r="G328" s="6"/>
      <c r="H328" s="38" t="s">
        <v>698</v>
      </c>
      <c r="I328" s="40"/>
      <c r="J328" s="40"/>
      <c r="K328" s="40"/>
      <c r="L328" s="40"/>
      <c r="M328" s="40"/>
      <c r="N328" s="40"/>
      <c r="O328" s="40"/>
      <c r="P328" s="40"/>
      <c r="Q328" s="40"/>
      <c r="R328" s="40"/>
      <c r="S328" s="40"/>
      <c r="T328" s="40"/>
      <c r="U328" s="40"/>
    </row>
    <row r="329">
      <c r="A329" s="6" t="s">
        <v>700</v>
      </c>
      <c r="B329" s="35">
        <v>1.0</v>
      </c>
      <c r="C329" s="6" t="s">
        <v>307</v>
      </c>
      <c r="D329" s="57">
        <v>11619.0</v>
      </c>
      <c r="E329" s="37">
        <v>43879.0</v>
      </c>
      <c r="F329" s="48"/>
      <c r="G329" s="6"/>
      <c r="H329" s="38" t="s">
        <v>701</v>
      </c>
      <c r="I329" s="40"/>
      <c r="J329" s="40"/>
      <c r="K329" s="40"/>
      <c r="L329" s="40"/>
      <c r="M329" s="40"/>
      <c r="N329" s="40"/>
      <c r="O329" s="40"/>
      <c r="P329" s="40"/>
      <c r="Q329" s="40"/>
      <c r="R329" s="40"/>
      <c r="S329" s="40"/>
      <c r="T329" s="40"/>
      <c r="U329" s="40"/>
    </row>
    <row r="330">
      <c r="A330" s="6" t="s">
        <v>703</v>
      </c>
      <c r="B330" s="35">
        <v>1.0</v>
      </c>
      <c r="C330" s="61" t="s">
        <v>307</v>
      </c>
      <c r="D330" s="57">
        <v>191000.0</v>
      </c>
      <c r="E330" s="37">
        <v>43532.0</v>
      </c>
      <c r="F330" s="48"/>
      <c r="G330" s="6"/>
      <c r="H330" s="38" t="s">
        <v>704</v>
      </c>
      <c r="I330" s="40"/>
      <c r="J330" s="40"/>
      <c r="K330" s="40"/>
      <c r="L330" s="40"/>
      <c r="M330" s="40"/>
      <c r="N330" s="40"/>
      <c r="O330" s="40"/>
      <c r="P330" s="40"/>
      <c r="Q330" s="40"/>
      <c r="R330" s="40"/>
      <c r="S330" s="40"/>
      <c r="T330" s="40"/>
      <c r="U330" s="40"/>
    </row>
    <row r="331">
      <c r="A331" s="6" t="s">
        <v>705</v>
      </c>
      <c r="B331" s="35">
        <v>1.0</v>
      </c>
      <c r="C331" s="61" t="s">
        <v>307</v>
      </c>
      <c r="D331" s="36">
        <v>1180900.0</v>
      </c>
      <c r="E331" s="37">
        <v>43662.0</v>
      </c>
      <c r="F331" s="48"/>
      <c r="G331" s="6"/>
      <c r="H331" s="38" t="s">
        <v>707</v>
      </c>
      <c r="I331" s="40"/>
      <c r="J331" s="40"/>
      <c r="K331" s="40"/>
      <c r="L331" s="40"/>
      <c r="M331" s="40"/>
      <c r="N331" s="40"/>
      <c r="O331" s="40"/>
      <c r="P331" s="40"/>
      <c r="Q331" s="40"/>
      <c r="R331" s="40"/>
      <c r="S331" s="40"/>
      <c r="T331" s="40"/>
      <c r="U331" s="40"/>
    </row>
    <row r="332">
      <c r="A332" s="6" t="s">
        <v>708</v>
      </c>
      <c r="B332" s="35">
        <v>1.0</v>
      </c>
      <c r="C332" s="61" t="s">
        <v>307</v>
      </c>
      <c r="D332" s="57">
        <v>104205.0</v>
      </c>
      <c r="E332" s="37">
        <v>43726.0</v>
      </c>
      <c r="F332" s="6"/>
      <c r="G332" s="6"/>
      <c r="H332" s="38" t="s">
        <v>709</v>
      </c>
      <c r="I332" s="40"/>
      <c r="J332" s="40"/>
      <c r="K332" s="40"/>
      <c r="L332" s="40"/>
      <c r="M332" s="40"/>
      <c r="N332" s="40"/>
      <c r="O332" s="40"/>
      <c r="P332" s="40"/>
      <c r="Q332" s="40"/>
      <c r="R332" s="40"/>
      <c r="S332" s="40"/>
      <c r="T332" s="40"/>
      <c r="U332" s="40"/>
    </row>
    <row r="333">
      <c r="A333" s="6" t="s">
        <v>710</v>
      </c>
      <c r="B333" s="35">
        <v>1.0</v>
      </c>
      <c r="C333" s="61" t="s">
        <v>307</v>
      </c>
      <c r="D333" s="57">
        <v>92063.0</v>
      </c>
      <c r="E333" s="37">
        <v>43753.0</v>
      </c>
      <c r="F333" s="6"/>
      <c r="G333" s="6"/>
      <c r="H333" s="38" t="s">
        <v>711</v>
      </c>
      <c r="I333" s="40"/>
      <c r="J333" s="40"/>
      <c r="K333" s="40"/>
      <c r="L333" s="40"/>
      <c r="M333" s="40"/>
      <c r="N333" s="40"/>
      <c r="O333" s="40"/>
      <c r="P333" s="40"/>
      <c r="Q333" s="40"/>
      <c r="R333" s="40"/>
      <c r="S333" s="40"/>
      <c r="T333" s="40"/>
      <c r="U333" s="40"/>
    </row>
    <row r="334">
      <c r="A334" s="6" t="s">
        <v>712</v>
      </c>
      <c r="B334" s="35">
        <v>1.0</v>
      </c>
      <c r="C334" s="6" t="s">
        <v>316</v>
      </c>
      <c r="D334" s="57">
        <v>235180.0</v>
      </c>
      <c r="E334" s="37">
        <v>43594.0</v>
      </c>
      <c r="F334" s="6">
        <v>2025.0</v>
      </c>
      <c r="G334" s="6"/>
      <c r="H334" s="38" t="s">
        <v>33</v>
      </c>
      <c r="I334" s="40"/>
      <c r="J334" s="40"/>
      <c r="K334" s="40"/>
      <c r="L334" s="40"/>
      <c r="M334" s="40"/>
      <c r="N334" s="40"/>
      <c r="O334" s="40"/>
      <c r="P334" s="40"/>
      <c r="Q334" s="40"/>
      <c r="R334" s="40"/>
      <c r="S334" s="40"/>
      <c r="T334" s="40"/>
      <c r="U334" s="40"/>
    </row>
    <row r="335">
      <c r="A335" s="6" t="s">
        <v>713</v>
      </c>
      <c r="B335" s="35">
        <v>1.0</v>
      </c>
      <c r="C335" s="61" t="s">
        <v>307</v>
      </c>
      <c r="D335" s="57">
        <v>8151.0</v>
      </c>
      <c r="E335" s="37">
        <v>43851.0</v>
      </c>
      <c r="F335" s="48"/>
      <c r="G335" s="6"/>
      <c r="H335" s="38" t="s">
        <v>714</v>
      </c>
      <c r="I335" s="40"/>
      <c r="J335" s="40"/>
      <c r="K335" s="40"/>
      <c r="L335" s="40"/>
      <c r="M335" s="40"/>
      <c r="N335" s="40"/>
      <c r="O335" s="40"/>
      <c r="P335" s="40"/>
      <c r="Q335" s="40"/>
      <c r="R335" s="40"/>
      <c r="S335" s="40"/>
      <c r="T335" s="40"/>
      <c r="U335" s="40"/>
    </row>
    <row r="336">
      <c r="A336" s="6" t="s">
        <v>716</v>
      </c>
      <c r="B336" s="35">
        <v>1.0</v>
      </c>
      <c r="C336" s="61" t="s">
        <v>307</v>
      </c>
      <c r="D336" s="57">
        <v>273936.0</v>
      </c>
      <c r="E336" s="37">
        <v>43846.0</v>
      </c>
      <c r="F336" s="48"/>
      <c r="G336" s="6"/>
      <c r="H336" s="38" t="s">
        <v>717</v>
      </c>
      <c r="I336" s="40"/>
      <c r="J336" s="40"/>
      <c r="K336" s="40"/>
      <c r="L336" s="40"/>
      <c r="M336" s="40"/>
      <c r="N336" s="40"/>
      <c r="O336" s="40"/>
      <c r="P336" s="40"/>
      <c r="Q336" s="40"/>
      <c r="R336" s="40"/>
      <c r="S336" s="40"/>
      <c r="T336" s="40"/>
      <c r="U336" s="40"/>
    </row>
    <row r="337">
      <c r="A337" s="6" t="s">
        <v>719</v>
      </c>
      <c r="B337" s="35">
        <v>1.0</v>
      </c>
      <c r="C337" s="61" t="s">
        <v>307</v>
      </c>
      <c r="D337" s="57">
        <v>619.0</v>
      </c>
      <c r="E337" s="37">
        <v>43809.0</v>
      </c>
      <c r="F337" s="48"/>
      <c r="G337" s="6"/>
      <c r="H337" s="38" t="s">
        <v>720</v>
      </c>
      <c r="I337" s="40"/>
      <c r="J337" s="40"/>
      <c r="K337" s="40"/>
      <c r="L337" s="40"/>
      <c r="M337" s="40"/>
      <c r="N337" s="40"/>
      <c r="O337" s="40"/>
      <c r="P337" s="40"/>
      <c r="Q337" s="40"/>
      <c r="R337" s="40"/>
      <c r="S337" s="40"/>
      <c r="T337" s="40"/>
      <c r="U337" s="40"/>
    </row>
    <row r="338">
      <c r="A338" s="6" t="s">
        <v>721</v>
      </c>
      <c r="B338" s="35">
        <v>1.0</v>
      </c>
      <c r="C338" s="61" t="s">
        <v>307</v>
      </c>
      <c r="D338" s="57">
        <v>34680.0</v>
      </c>
      <c r="E338" s="37">
        <v>43549.0</v>
      </c>
      <c r="F338" s="48"/>
      <c r="G338" s="6"/>
      <c r="H338" s="38" t="s">
        <v>722</v>
      </c>
      <c r="I338" s="40"/>
      <c r="J338" s="40"/>
      <c r="K338" s="40"/>
      <c r="L338" s="40"/>
      <c r="M338" s="40"/>
      <c r="N338" s="40"/>
      <c r="O338" s="40"/>
      <c r="P338" s="40"/>
      <c r="Q338" s="40"/>
      <c r="R338" s="40"/>
      <c r="S338" s="40"/>
      <c r="T338" s="40"/>
      <c r="U338" s="40"/>
    </row>
    <row r="339">
      <c r="A339" s="6" t="s">
        <v>723</v>
      </c>
      <c r="B339" s="35">
        <v>1.0</v>
      </c>
      <c r="C339" s="61" t="s">
        <v>307</v>
      </c>
      <c r="D339" s="63">
        <v>11822.0</v>
      </c>
      <c r="E339" s="37">
        <v>43689.0</v>
      </c>
      <c r="F339" s="48"/>
      <c r="G339" s="6"/>
      <c r="H339" s="38" t="s">
        <v>724</v>
      </c>
      <c r="I339" s="40"/>
      <c r="J339" s="40"/>
      <c r="K339" s="40"/>
      <c r="L339" s="40"/>
      <c r="M339" s="40"/>
      <c r="N339" s="40"/>
      <c r="O339" s="40"/>
      <c r="P339" s="40"/>
      <c r="Q339" s="40"/>
      <c r="R339" s="40"/>
      <c r="S339" s="40"/>
      <c r="T339" s="40"/>
      <c r="U339" s="40"/>
    </row>
    <row r="340">
      <c r="A340" s="6" t="s">
        <v>725</v>
      </c>
      <c r="B340" s="35">
        <v>1.0</v>
      </c>
      <c r="C340" s="61" t="s">
        <v>307</v>
      </c>
      <c r="D340" s="63">
        <v>22076.0</v>
      </c>
      <c r="E340" s="37">
        <v>43809.0</v>
      </c>
      <c r="F340" s="48"/>
      <c r="G340" s="6"/>
      <c r="H340" s="38" t="s">
        <v>726</v>
      </c>
      <c r="I340" s="40"/>
      <c r="J340" s="40"/>
      <c r="K340" s="40"/>
      <c r="L340" s="40"/>
      <c r="M340" s="40"/>
      <c r="N340" s="40"/>
      <c r="O340" s="40"/>
      <c r="P340" s="40"/>
      <c r="Q340" s="40"/>
      <c r="R340" s="40"/>
      <c r="S340" s="40"/>
      <c r="T340" s="40"/>
      <c r="U340" s="40"/>
    </row>
    <row r="341">
      <c r="A341" s="6" t="s">
        <v>728</v>
      </c>
      <c r="B341" s="35">
        <v>1.0</v>
      </c>
      <c r="C341" s="61" t="s">
        <v>307</v>
      </c>
      <c r="D341" s="63">
        <v>6815.0</v>
      </c>
      <c r="E341" s="37">
        <v>43809.0</v>
      </c>
      <c r="F341" s="48"/>
      <c r="G341" s="6"/>
      <c r="H341" s="38" t="s">
        <v>729</v>
      </c>
      <c r="I341" s="40"/>
      <c r="J341" s="40"/>
      <c r="K341" s="40"/>
      <c r="L341" s="40"/>
      <c r="M341" s="40"/>
      <c r="N341" s="40"/>
      <c r="O341" s="40"/>
      <c r="P341" s="40"/>
      <c r="Q341" s="40"/>
      <c r="R341" s="40"/>
      <c r="S341" s="40"/>
      <c r="T341" s="40"/>
      <c r="U341" s="40"/>
    </row>
    <row r="342">
      <c r="A342" s="6" t="s">
        <v>730</v>
      </c>
      <c r="B342" s="35">
        <v>1.0</v>
      </c>
      <c r="C342" s="61" t="s">
        <v>307</v>
      </c>
      <c r="D342" s="63">
        <v>18895.0</v>
      </c>
      <c r="E342" s="37">
        <v>43677.0</v>
      </c>
      <c r="F342" s="48"/>
      <c r="G342" s="6"/>
      <c r="H342" s="38" t="s">
        <v>731</v>
      </c>
      <c r="I342" s="40"/>
      <c r="J342" s="40"/>
      <c r="K342" s="40"/>
      <c r="L342" s="40"/>
      <c r="M342" s="40"/>
      <c r="N342" s="40"/>
      <c r="O342" s="40"/>
      <c r="P342" s="40"/>
      <c r="Q342" s="40"/>
      <c r="R342" s="40"/>
      <c r="S342" s="40"/>
      <c r="T342" s="40"/>
      <c r="U342" s="40"/>
    </row>
    <row r="343">
      <c r="A343" s="6" t="s">
        <v>733</v>
      </c>
      <c r="B343" s="35">
        <v>1.0</v>
      </c>
      <c r="C343" s="61" t="s">
        <v>307</v>
      </c>
      <c r="D343" s="36">
        <v>55657.0</v>
      </c>
      <c r="E343" s="37">
        <v>43642.0</v>
      </c>
      <c r="F343" s="48"/>
      <c r="G343" s="6"/>
      <c r="H343" s="38" t="s">
        <v>734</v>
      </c>
      <c r="I343" s="40"/>
      <c r="J343" s="40"/>
      <c r="K343" s="40"/>
      <c r="L343" s="40"/>
      <c r="M343" s="40"/>
      <c r="N343" s="40"/>
      <c r="O343" s="40"/>
      <c r="P343" s="40"/>
      <c r="Q343" s="40"/>
      <c r="R343" s="40"/>
      <c r="S343" s="40"/>
      <c r="T343" s="40"/>
      <c r="U343" s="40"/>
    </row>
    <row r="344">
      <c r="A344" s="6" t="s">
        <v>735</v>
      </c>
      <c r="B344" s="35">
        <v>1.0</v>
      </c>
      <c r="C344" s="61" t="s">
        <v>307</v>
      </c>
      <c r="D344" s="57">
        <v>269100.0</v>
      </c>
      <c r="E344" s="37">
        <v>43635.0</v>
      </c>
      <c r="F344" s="48"/>
      <c r="G344" s="6"/>
      <c r="H344" s="38" t="s">
        <v>736</v>
      </c>
      <c r="I344" s="40"/>
      <c r="J344" s="40"/>
      <c r="K344" s="40"/>
      <c r="L344" s="40"/>
      <c r="M344" s="40"/>
      <c r="N344" s="40"/>
      <c r="O344" s="40"/>
      <c r="P344" s="40"/>
      <c r="Q344" s="40"/>
      <c r="R344" s="40"/>
      <c r="S344" s="40"/>
      <c r="T344" s="40"/>
      <c r="U344" s="40"/>
    </row>
    <row r="345">
      <c r="A345" s="6" t="s">
        <v>737</v>
      </c>
      <c r="B345" s="35">
        <v>1.0</v>
      </c>
      <c r="C345" s="61" t="s">
        <v>307</v>
      </c>
      <c r="D345" s="46">
        <v>260645.0</v>
      </c>
      <c r="E345" s="37">
        <v>43545.0</v>
      </c>
      <c r="F345" s="48"/>
      <c r="G345" s="6"/>
      <c r="H345" s="38" t="s">
        <v>738</v>
      </c>
      <c r="I345" s="40"/>
      <c r="J345" s="40"/>
      <c r="K345" s="40"/>
      <c r="L345" s="40"/>
      <c r="M345" s="40"/>
      <c r="N345" s="40"/>
      <c r="O345" s="40"/>
      <c r="P345" s="40"/>
      <c r="Q345" s="40"/>
      <c r="R345" s="40"/>
      <c r="S345" s="40"/>
      <c r="T345" s="40"/>
      <c r="U345" s="40"/>
    </row>
    <row r="346">
      <c r="A346" s="6" t="s">
        <v>739</v>
      </c>
      <c r="B346" s="35">
        <v>1.0</v>
      </c>
      <c r="C346" s="61" t="s">
        <v>307</v>
      </c>
      <c r="D346" s="63">
        <v>4229.0</v>
      </c>
      <c r="E346" s="37">
        <v>43693.0</v>
      </c>
      <c r="F346" s="48"/>
      <c r="G346" s="6"/>
      <c r="H346" s="38" t="s">
        <v>740</v>
      </c>
      <c r="I346" s="40"/>
      <c r="J346" s="40"/>
      <c r="K346" s="40"/>
      <c r="L346" s="40"/>
      <c r="M346" s="40"/>
      <c r="N346" s="40"/>
      <c r="O346" s="40"/>
      <c r="P346" s="40"/>
      <c r="Q346" s="40"/>
      <c r="R346" s="40"/>
      <c r="S346" s="40"/>
      <c r="T346" s="40"/>
      <c r="U346" s="40"/>
    </row>
    <row r="347">
      <c r="A347" s="6" t="s">
        <v>741</v>
      </c>
      <c r="B347" s="35">
        <v>1.0</v>
      </c>
      <c r="C347" s="61" t="s">
        <v>307</v>
      </c>
      <c r="D347" s="63">
        <v>80815.0</v>
      </c>
      <c r="E347" s="37">
        <v>43727.0</v>
      </c>
      <c r="F347" s="48"/>
      <c r="G347" s="6"/>
      <c r="H347" s="38" t="s">
        <v>742</v>
      </c>
      <c r="I347" s="40"/>
      <c r="J347" s="40"/>
      <c r="K347" s="40"/>
      <c r="L347" s="40"/>
      <c r="M347" s="40"/>
      <c r="N347" s="40"/>
      <c r="O347" s="40"/>
      <c r="P347" s="40"/>
      <c r="Q347" s="40"/>
      <c r="R347" s="40"/>
      <c r="S347" s="40"/>
      <c r="T347" s="40"/>
      <c r="U347" s="40"/>
    </row>
    <row r="348">
      <c r="A348" s="6" t="s">
        <v>743</v>
      </c>
      <c r="B348" s="35">
        <v>1.0</v>
      </c>
      <c r="C348" s="61" t="s">
        <v>307</v>
      </c>
      <c r="D348" s="63">
        <v>14516.0</v>
      </c>
      <c r="E348" s="37">
        <v>43650.0</v>
      </c>
      <c r="F348" s="48"/>
      <c r="G348" s="6"/>
      <c r="H348" s="38" t="s">
        <v>744</v>
      </c>
      <c r="I348" s="40"/>
      <c r="J348" s="40"/>
      <c r="K348" s="40"/>
      <c r="L348" s="40"/>
      <c r="M348" s="40"/>
      <c r="N348" s="40"/>
      <c r="O348" s="40"/>
      <c r="P348" s="40"/>
      <c r="Q348" s="40"/>
      <c r="R348" s="40"/>
      <c r="S348" s="40"/>
      <c r="T348" s="40"/>
      <c r="U348" s="40"/>
    </row>
    <row r="349">
      <c r="A349" s="6" t="s">
        <v>745</v>
      </c>
      <c r="B349" s="35">
        <v>1.0</v>
      </c>
      <c r="C349" s="61" t="s">
        <v>307</v>
      </c>
      <c r="D349" s="63">
        <v>510.0</v>
      </c>
      <c r="E349" s="37">
        <v>43544.0</v>
      </c>
      <c r="F349" s="48"/>
      <c r="G349" s="6"/>
      <c r="H349" s="38" t="s">
        <v>746</v>
      </c>
      <c r="I349" s="40"/>
      <c r="J349" s="40"/>
      <c r="K349" s="40"/>
      <c r="L349" s="40"/>
      <c r="M349" s="40"/>
      <c r="N349" s="40"/>
      <c r="O349" s="40"/>
      <c r="P349" s="40"/>
      <c r="Q349" s="40"/>
      <c r="R349" s="40"/>
      <c r="S349" s="40"/>
      <c r="T349" s="40"/>
      <c r="U349" s="40"/>
    </row>
    <row r="350">
      <c r="A350" s="6" t="s">
        <v>747</v>
      </c>
      <c r="B350" s="35">
        <v>1.0</v>
      </c>
      <c r="C350" s="61" t="s">
        <v>307</v>
      </c>
      <c r="D350" s="63">
        <v>11184.0</v>
      </c>
      <c r="E350" s="37">
        <v>43689.0</v>
      </c>
      <c r="F350" s="48"/>
      <c r="G350" s="6"/>
      <c r="H350" s="38" t="s">
        <v>748</v>
      </c>
      <c r="I350" s="40"/>
      <c r="J350" s="40"/>
      <c r="K350" s="40"/>
      <c r="L350" s="40"/>
      <c r="M350" s="40"/>
      <c r="N350" s="40"/>
      <c r="O350" s="40"/>
      <c r="P350" s="40"/>
      <c r="Q350" s="40"/>
      <c r="R350" s="40"/>
      <c r="S350" s="40"/>
      <c r="T350" s="40"/>
      <c r="U350" s="40"/>
    </row>
    <row r="351">
      <c r="A351" s="6" t="s">
        <v>749</v>
      </c>
      <c r="B351" s="35">
        <v>1.0</v>
      </c>
      <c r="C351" s="61" t="s">
        <v>307</v>
      </c>
      <c r="D351" s="63">
        <v>14809.0</v>
      </c>
      <c r="E351" s="37">
        <v>43801.0</v>
      </c>
      <c r="F351" s="48"/>
      <c r="G351" s="6"/>
      <c r="H351" s="38" t="s">
        <v>750</v>
      </c>
      <c r="I351" s="40"/>
      <c r="J351" s="40"/>
      <c r="K351" s="40"/>
      <c r="L351" s="40"/>
      <c r="M351" s="40"/>
      <c r="N351" s="40"/>
      <c r="O351" s="40"/>
      <c r="P351" s="40"/>
      <c r="Q351" s="40"/>
      <c r="R351" s="40"/>
      <c r="S351" s="40"/>
      <c r="T351" s="40"/>
      <c r="U351" s="40"/>
    </row>
    <row r="352">
      <c r="A352" s="6" t="s">
        <v>752</v>
      </c>
      <c r="B352" s="35">
        <v>1.0</v>
      </c>
      <c r="C352" s="61" t="s">
        <v>307</v>
      </c>
      <c r="D352" s="63">
        <v>133384.0</v>
      </c>
      <c r="E352" s="37">
        <v>43655.0</v>
      </c>
      <c r="F352" s="48"/>
      <c r="G352" s="6"/>
      <c r="H352" s="38" t="s">
        <v>753</v>
      </c>
      <c r="I352" s="40"/>
      <c r="J352" s="40"/>
      <c r="K352" s="40"/>
      <c r="L352" s="40"/>
      <c r="M352" s="40"/>
      <c r="N352" s="40"/>
      <c r="O352" s="40"/>
      <c r="P352" s="40"/>
      <c r="Q352" s="40"/>
      <c r="R352" s="40"/>
      <c r="S352" s="40"/>
      <c r="T352" s="40"/>
      <c r="U352" s="40"/>
    </row>
    <row r="353">
      <c r="A353" s="6" t="s">
        <v>755</v>
      </c>
      <c r="B353" s="35">
        <v>1.0</v>
      </c>
      <c r="C353" s="61" t="s">
        <v>756</v>
      </c>
      <c r="D353" s="63">
        <v>83314.0</v>
      </c>
      <c r="E353" s="37">
        <v>43634.0</v>
      </c>
      <c r="F353" s="48"/>
      <c r="G353" s="6"/>
      <c r="H353" s="38" t="s">
        <v>757</v>
      </c>
      <c r="I353" s="40"/>
      <c r="J353" s="40"/>
      <c r="K353" s="40"/>
      <c r="L353" s="40"/>
      <c r="M353" s="40"/>
      <c r="N353" s="40"/>
      <c r="O353" s="40"/>
      <c r="P353" s="40"/>
      <c r="Q353" s="40"/>
      <c r="R353" s="40"/>
      <c r="S353" s="40"/>
      <c r="T353" s="40"/>
      <c r="U353" s="40"/>
    </row>
    <row r="354">
      <c r="A354" s="6" t="s">
        <v>759</v>
      </c>
      <c r="B354" s="35">
        <v>1.0</v>
      </c>
      <c r="C354" s="61" t="s">
        <v>307</v>
      </c>
      <c r="D354" s="63">
        <v>141000.0</v>
      </c>
      <c r="E354" s="37">
        <v>43670.0</v>
      </c>
      <c r="F354" s="48"/>
      <c r="G354" s="6"/>
      <c r="H354" s="38" t="s">
        <v>760</v>
      </c>
      <c r="I354" s="40"/>
      <c r="J354" s="40"/>
      <c r="K354" s="40"/>
      <c r="L354" s="40"/>
      <c r="M354" s="40"/>
      <c r="N354" s="40"/>
      <c r="O354" s="40"/>
      <c r="P354" s="40"/>
      <c r="Q354" s="40"/>
      <c r="R354" s="40"/>
      <c r="S354" s="40"/>
      <c r="T354" s="40"/>
      <c r="U354" s="40"/>
    </row>
    <row r="355">
      <c r="A355" s="6" t="s">
        <v>762</v>
      </c>
      <c r="B355" s="35">
        <v>1.0</v>
      </c>
      <c r="C355" s="61" t="s">
        <v>307</v>
      </c>
      <c r="D355" s="46">
        <v>2300.0</v>
      </c>
      <c r="E355" s="37">
        <v>43566.0</v>
      </c>
      <c r="F355" s="48"/>
      <c r="G355" s="6"/>
      <c r="H355" s="38" t="s">
        <v>763</v>
      </c>
      <c r="I355" s="40"/>
      <c r="J355" s="40"/>
      <c r="K355" s="40"/>
      <c r="L355" s="40"/>
      <c r="M355" s="40"/>
      <c r="N355" s="40"/>
      <c r="O355" s="40"/>
      <c r="P355" s="40"/>
      <c r="Q355" s="40"/>
      <c r="R355" s="40"/>
      <c r="S355" s="40"/>
      <c r="T355" s="40"/>
      <c r="U355" s="40"/>
    </row>
    <row r="356">
      <c r="A356" s="6" t="s">
        <v>764</v>
      </c>
      <c r="B356" s="35">
        <v>1.0</v>
      </c>
      <c r="C356" s="61" t="s">
        <v>307</v>
      </c>
      <c r="D356" s="63">
        <v>235000.0</v>
      </c>
      <c r="E356" s="37">
        <v>43643.0</v>
      </c>
      <c r="F356" s="48"/>
      <c r="G356" s="6"/>
      <c r="H356" s="38" t="s">
        <v>765</v>
      </c>
      <c r="I356" s="40"/>
      <c r="J356" s="40"/>
      <c r="K356" s="40"/>
      <c r="L356" s="40"/>
      <c r="M356" s="40"/>
      <c r="N356" s="40"/>
      <c r="O356" s="40"/>
      <c r="P356" s="40"/>
      <c r="Q356" s="40"/>
      <c r="R356" s="40"/>
      <c r="S356" s="40"/>
      <c r="T356" s="40"/>
      <c r="U356" s="40"/>
    </row>
    <row r="357">
      <c r="A357" s="6" t="s">
        <v>766</v>
      </c>
      <c r="B357" s="35">
        <v>1.0</v>
      </c>
      <c r="C357" s="61" t="s">
        <v>307</v>
      </c>
      <c r="D357" s="63">
        <v>11851.0</v>
      </c>
      <c r="E357" s="37">
        <v>43640.0</v>
      </c>
      <c r="F357" s="48"/>
      <c r="G357" s="6"/>
      <c r="H357" s="38" t="s">
        <v>767</v>
      </c>
      <c r="I357" s="40"/>
      <c r="J357" s="40"/>
      <c r="K357" s="40"/>
      <c r="L357" s="40"/>
      <c r="M357" s="40"/>
      <c r="N357" s="40"/>
      <c r="O357" s="40"/>
      <c r="P357" s="40"/>
      <c r="Q357" s="40"/>
      <c r="R357" s="40"/>
      <c r="S357" s="40"/>
      <c r="T357" s="40"/>
      <c r="U357" s="40"/>
    </row>
    <row r="358">
      <c r="A358" s="6" t="s">
        <v>768</v>
      </c>
      <c r="B358" s="35">
        <v>1.0</v>
      </c>
      <c r="C358" s="113" t="s">
        <v>769</v>
      </c>
      <c r="D358" s="63">
        <v>106800.0</v>
      </c>
      <c r="E358" s="37">
        <v>43587.0</v>
      </c>
      <c r="F358" s="48"/>
      <c r="G358" s="6"/>
      <c r="H358" s="38" t="s">
        <v>770</v>
      </c>
      <c r="I358" s="40"/>
      <c r="J358" s="40"/>
      <c r="K358" s="40"/>
      <c r="L358" s="40"/>
      <c r="M358" s="40"/>
      <c r="N358" s="40"/>
      <c r="O358" s="40"/>
      <c r="P358" s="40"/>
      <c r="Q358" s="40"/>
      <c r="R358" s="40"/>
      <c r="S358" s="40"/>
      <c r="T358" s="40"/>
      <c r="U358" s="40"/>
    </row>
    <row r="359">
      <c r="A359" s="6" t="s">
        <v>771</v>
      </c>
      <c r="B359" s="35">
        <v>1.0</v>
      </c>
      <c r="C359" s="61" t="s">
        <v>307</v>
      </c>
      <c r="D359" s="46">
        <v>20000.0</v>
      </c>
      <c r="E359" s="37">
        <v>43718.0</v>
      </c>
      <c r="F359" s="48"/>
      <c r="G359" s="6"/>
      <c r="H359" s="38" t="s">
        <v>772</v>
      </c>
      <c r="I359" s="40"/>
      <c r="J359" s="40"/>
      <c r="K359" s="40"/>
      <c r="L359" s="40"/>
      <c r="M359" s="40"/>
      <c r="N359" s="40"/>
      <c r="O359" s="40"/>
      <c r="P359" s="40"/>
      <c r="Q359" s="40"/>
      <c r="R359" s="40"/>
      <c r="S359" s="40"/>
      <c r="T359" s="40"/>
      <c r="U359" s="40"/>
    </row>
    <row r="360">
      <c r="A360" s="6" t="s">
        <v>773</v>
      </c>
      <c r="B360" s="35">
        <v>1.0</v>
      </c>
      <c r="C360" s="61" t="s">
        <v>307</v>
      </c>
      <c r="D360" s="46">
        <v>28586.0</v>
      </c>
      <c r="E360" s="37">
        <v>43556.0</v>
      </c>
      <c r="F360" s="48"/>
      <c r="G360" s="6"/>
      <c r="H360" s="38" t="s">
        <v>774</v>
      </c>
      <c r="I360" s="40"/>
      <c r="J360" s="40"/>
      <c r="K360" s="40"/>
      <c r="L360" s="40"/>
      <c r="M360" s="40"/>
      <c r="N360" s="40"/>
      <c r="O360" s="40"/>
      <c r="P360" s="40"/>
      <c r="Q360" s="40"/>
      <c r="R360" s="40"/>
      <c r="S360" s="40"/>
      <c r="T360" s="40"/>
      <c r="U360" s="40"/>
    </row>
    <row r="361">
      <c r="A361" s="6" t="s">
        <v>775</v>
      </c>
      <c r="B361" s="35">
        <v>1.0</v>
      </c>
      <c r="C361" s="61" t="s">
        <v>307</v>
      </c>
      <c r="D361" s="46">
        <v>22413.0</v>
      </c>
      <c r="E361" s="37">
        <v>43678.0</v>
      </c>
      <c r="F361" s="48"/>
      <c r="G361" s="6"/>
      <c r="H361" s="38" t="s">
        <v>776</v>
      </c>
      <c r="I361" s="40"/>
      <c r="J361" s="40"/>
      <c r="K361" s="40"/>
      <c r="L361" s="40"/>
      <c r="M361" s="40"/>
      <c r="N361" s="40"/>
      <c r="O361" s="40"/>
      <c r="P361" s="40"/>
      <c r="Q361" s="40"/>
      <c r="R361" s="40"/>
      <c r="S361" s="40"/>
      <c r="T361" s="40"/>
      <c r="U361" s="40"/>
    </row>
    <row r="362">
      <c r="A362" s="6" t="s">
        <v>777</v>
      </c>
      <c r="B362" s="35">
        <v>1.0</v>
      </c>
      <c r="C362" s="61" t="s">
        <v>307</v>
      </c>
      <c r="D362" s="46">
        <v>156197.0</v>
      </c>
      <c r="E362" s="37">
        <v>43852.0</v>
      </c>
      <c r="F362" s="48"/>
      <c r="G362" s="6"/>
      <c r="H362" s="38" t="s">
        <v>778</v>
      </c>
      <c r="I362" s="40"/>
      <c r="J362" s="40"/>
      <c r="K362" s="40"/>
      <c r="L362" s="40"/>
      <c r="M362" s="40"/>
      <c r="N362" s="40"/>
      <c r="O362" s="40"/>
      <c r="P362" s="40"/>
      <c r="Q362" s="40"/>
      <c r="R362" s="40"/>
      <c r="S362" s="40"/>
      <c r="T362" s="40"/>
      <c r="U362" s="40"/>
    </row>
    <row r="363">
      <c r="A363" s="6" t="s">
        <v>779</v>
      </c>
      <c r="B363" s="35">
        <v>1.0</v>
      </c>
      <c r="C363" s="61" t="s">
        <v>307</v>
      </c>
      <c r="D363" s="46">
        <v>1832300.0</v>
      </c>
      <c r="E363" s="37">
        <v>43608.0</v>
      </c>
      <c r="F363" s="48"/>
      <c r="G363" s="6"/>
      <c r="H363" s="38" t="s">
        <v>780</v>
      </c>
      <c r="I363" s="40"/>
      <c r="J363" s="40"/>
      <c r="K363" s="40"/>
      <c r="L363" s="40"/>
      <c r="M363" s="40"/>
      <c r="N363" s="40"/>
      <c r="O363" s="40"/>
      <c r="P363" s="40"/>
      <c r="Q363" s="40"/>
      <c r="R363" s="40"/>
      <c r="S363" s="40"/>
      <c r="T363" s="40"/>
      <c r="U363" s="40"/>
    </row>
    <row r="364">
      <c r="A364" s="6" t="s">
        <v>781</v>
      </c>
      <c r="B364" s="35">
        <v>1.0</v>
      </c>
      <c r="C364" s="61" t="s">
        <v>307</v>
      </c>
      <c r="D364" s="46">
        <v>3087.0</v>
      </c>
      <c r="E364" s="37">
        <v>43846.0</v>
      </c>
      <c r="F364" s="48"/>
      <c r="G364" s="6"/>
      <c r="H364" s="38" t="s">
        <v>782</v>
      </c>
      <c r="I364" s="40"/>
      <c r="J364" s="40"/>
      <c r="K364" s="40"/>
      <c r="L364" s="40"/>
      <c r="M364" s="40"/>
      <c r="N364" s="40"/>
      <c r="O364" s="40"/>
      <c r="P364" s="40"/>
      <c r="Q364" s="40"/>
      <c r="R364" s="40"/>
      <c r="S364" s="40"/>
      <c r="T364" s="40"/>
      <c r="U364" s="40"/>
    </row>
    <row r="365">
      <c r="A365" s="6" t="s">
        <v>784</v>
      </c>
      <c r="B365" s="35">
        <v>1.0</v>
      </c>
      <c r="C365" s="61" t="s">
        <v>307</v>
      </c>
      <c r="D365" s="46">
        <v>4821.0</v>
      </c>
      <c r="E365" s="37">
        <v>43664.0</v>
      </c>
      <c r="F365" s="48"/>
      <c r="G365" s="6"/>
      <c r="H365" s="38" t="s">
        <v>785</v>
      </c>
      <c r="I365" s="40"/>
      <c r="J365" s="40"/>
      <c r="K365" s="40"/>
      <c r="L365" s="40"/>
      <c r="M365" s="40"/>
      <c r="N365" s="40"/>
      <c r="O365" s="40"/>
      <c r="P365" s="40"/>
      <c r="Q365" s="40"/>
      <c r="R365" s="40"/>
      <c r="S365" s="40"/>
      <c r="T365" s="40"/>
      <c r="U365" s="40"/>
    </row>
    <row r="366">
      <c r="A366" s="6" t="s">
        <v>787</v>
      </c>
      <c r="B366" s="35">
        <v>1.0</v>
      </c>
      <c r="C366" s="61" t="s">
        <v>307</v>
      </c>
      <c r="D366" s="46">
        <v>100252.0</v>
      </c>
      <c r="E366" s="37">
        <v>43670.0</v>
      </c>
      <c r="F366" s="48"/>
      <c r="G366" s="6"/>
      <c r="H366" s="38" t="s">
        <v>788</v>
      </c>
      <c r="I366" s="40"/>
      <c r="J366" s="40"/>
      <c r="K366" s="40"/>
      <c r="L366" s="40"/>
      <c r="M366" s="40"/>
      <c r="N366" s="40"/>
      <c r="O366" s="40"/>
      <c r="P366" s="40"/>
      <c r="Q366" s="40"/>
      <c r="R366" s="40"/>
      <c r="S366" s="40"/>
      <c r="T366" s="40"/>
      <c r="U366" s="40"/>
    </row>
    <row r="367">
      <c r="A367" s="50" t="s">
        <v>789</v>
      </c>
      <c r="B367" s="35">
        <v>1.0</v>
      </c>
      <c r="C367" s="61" t="s">
        <v>316</v>
      </c>
      <c r="D367" s="46">
        <v>443.0</v>
      </c>
      <c r="E367" s="37">
        <v>43892.0</v>
      </c>
      <c r="F367" s="48"/>
      <c r="G367" s="6"/>
      <c r="H367" s="38" t="s">
        <v>790</v>
      </c>
      <c r="I367" s="40"/>
      <c r="J367" s="40"/>
      <c r="K367" s="40"/>
      <c r="L367" s="40"/>
      <c r="M367" s="40"/>
      <c r="N367" s="40"/>
      <c r="O367" s="40"/>
      <c r="P367" s="40"/>
      <c r="Q367" s="40"/>
      <c r="R367" s="40"/>
      <c r="S367" s="40"/>
      <c r="T367" s="40"/>
      <c r="U367" s="40"/>
    </row>
    <row r="368">
      <c r="A368" s="50" t="s">
        <v>791</v>
      </c>
      <c r="B368" s="35">
        <v>1.0</v>
      </c>
      <c r="C368" s="61" t="s">
        <v>307</v>
      </c>
      <c r="D368" s="46">
        <v>6116.0</v>
      </c>
      <c r="E368" s="37">
        <v>43900.0</v>
      </c>
      <c r="F368" s="48"/>
      <c r="G368" s="6"/>
      <c r="H368" s="38" t="s">
        <v>793</v>
      </c>
      <c r="I368" s="40"/>
      <c r="J368" s="40"/>
      <c r="K368" s="40"/>
      <c r="L368" s="40"/>
      <c r="M368" s="40"/>
      <c r="N368" s="40"/>
      <c r="O368" s="40"/>
      <c r="P368" s="40"/>
      <c r="Q368" s="40"/>
      <c r="R368" s="40"/>
      <c r="S368" s="40"/>
      <c r="T368" s="40"/>
      <c r="U368" s="40"/>
    </row>
    <row r="369">
      <c r="A369" s="50" t="s">
        <v>794</v>
      </c>
      <c r="B369" s="35">
        <v>1.0</v>
      </c>
      <c r="C369" s="61" t="s">
        <v>307</v>
      </c>
      <c r="D369" s="46">
        <v>11147.0</v>
      </c>
      <c r="E369" s="37">
        <v>43712.0</v>
      </c>
      <c r="F369" s="48"/>
      <c r="G369" s="6"/>
      <c r="H369" s="38" t="s">
        <v>795</v>
      </c>
      <c r="I369" s="40"/>
      <c r="J369" s="40"/>
      <c r="K369" s="40"/>
      <c r="L369" s="40"/>
      <c r="M369" s="40"/>
      <c r="N369" s="40"/>
      <c r="O369" s="40"/>
      <c r="P369" s="40"/>
      <c r="Q369" s="40"/>
      <c r="R369" s="40"/>
      <c r="S369" s="40"/>
      <c r="T369" s="40"/>
      <c r="U369" s="40"/>
    </row>
    <row r="370">
      <c r="A370" s="50" t="s">
        <v>796</v>
      </c>
      <c r="B370" s="35">
        <v>1.0</v>
      </c>
      <c r="C370" s="61" t="s">
        <v>307</v>
      </c>
      <c r="D370" s="46">
        <v>43013.0</v>
      </c>
      <c r="E370" s="37">
        <v>43641.0</v>
      </c>
      <c r="F370" s="48"/>
      <c r="G370" s="6"/>
      <c r="H370" s="38" t="s">
        <v>797</v>
      </c>
      <c r="I370" s="40"/>
      <c r="J370" s="40"/>
      <c r="K370" s="40"/>
      <c r="L370" s="40"/>
      <c r="M370" s="40"/>
      <c r="N370" s="40"/>
      <c r="O370" s="40"/>
      <c r="P370" s="40"/>
      <c r="Q370" s="40"/>
      <c r="R370" s="40"/>
      <c r="S370" s="40"/>
      <c r="T370" s="40"/>
      <c r="U370" s="40"/>
    </row>
    <row r="371">
      <c r="A371" s="6" t="s">
        <v>798</v>
      </c>
      <c r="B371" s="35">
        <v>1.0</v>
      </c>
      <c r="C371" s="61" t="s">
        <v>307</v>
      </c>
      <c r="D371" s="46">
        <v>3240.0</v>
      </c>
      <c r="E371" s="37">
        <v>43528.0</v>
      </c>
      <c r="F371" s="48"/>
      <c r="G371" s="6"/>
      <c r="H371" s="38" t="s">
        <v>799</v>
      </c>
      <c r="I371" s="40"/>
      <c r="J371" s="40"/>
      <c r="K371" s="40"/>
      <c r="L371" s="40"/>
      <c r="M371" s="40"/>
      <c r="N371" s="40"/>
      <c r="O371" s="40"/>
      <c r="P371" s="40"/>
      <c r="Q371" s="40"/>
      <c r="R371" s="40"/>
      <c r="S371" s="40"/>
      <c r="T371" s="40"/>
      <c r="U371" s="40"/>
    </row>
    <row r="372">
      <c r="A372" s="6" t="s">
        <v>800</v>
      </c>
      <c r="B372" s="35">
        <v>1.0</v>
      </c>
      <c r="C372" s="61" t="s">
        <v>307</v>
      </c>
      <c r="D372" s="57">
        <v>423000.0</v>
      </c>
      <c r="E372" s="37">
        <v>43481.0</v>
      </c>
      <c r="F372" s="48"/>
      <c r="G372" s="6" t="s">
        <v>801</v>
      </c>
      <c r="H372" s="38" t="s">
        <v>802</v>
      </c>
      <c r="I372" s="40"/>
      <c r="J372" s="40"/>
      <c r="K372" s="40"/>
      <c r="L372" s="40"/>
      <c r="M372" s="40"/>
      <c r="N372" s="40"/>
      <c r="O372" s="40"/>
      <c r="P372" s="40"/>
      <c r="Q372" s="40"/>
      <c r="R372" s="40"/>
      <c r="S372" s="40"/>
      <c r="T372" s="40"/>
      <c r="U372" s="40"/>
    </row>
    <row r="373">
      <c r="A373" s="6" t="s">
        <v>803</v>
      </c>
      <c r="B373" s="35">
        <v>1.0</v>
      </c>
      <c r="C373" s="61" t="s">
        <v>307</v>
      </c>
      <c r="D373" s="46">
        <v>149571.0</v>
      </c>
      <c r="E373" s="37">
        <v>43859.0</v>
      </c>
      <c r="F373" s="48"/>
      <c r="G373" s="6"/>
      <c r="H373" s="38" t="s">
        <v>804</v>
      </c>
      <c r="I373" s="40"/>
      <c r="J373" s="40"/>
      <c r="K373" s="40"/>
      <c r="L373" s="40"/>
      <c r="M373" s="40"/>
      <c r="N373" s="40"/>
      <c r="O373" s="40"/>
      <c r="P373" s="40"/>
      <c r="Q373" s="40"/>
      <c r="R373" s="40"/>
      <c r="S373" s="40"/>
      <c r="T373" s="40"/>
      <c r="U373" s="40"/>
    </row>
    <row r="374">
      <c r="A374" s="6" t="s">
        <v>805</v>
      </c>
      <c r="B374" s="35">
        <v>1.0</v>
      </c>
      <c r="C374" s="61" t="s">
        <v>307</v>
      </c>
      <c r="D374" s="46">
        <v>1513.0</v>
      </c>
      <c r="E374" s="37">
        <v>43444.0</v>
      </c>
      <c r="F374" s="48"/>
      <c r="G374" s="6"/>
      <c r="H374" s="38" t="s">
        <v>806</v>
      </c>
      <c r="I374" s="40"/>
      <c r="J374" s="40"/>
      <c r="K374" s="40"/>
      <c r="L374" s="40"/>
      <c r="M374" s="40"/>
      <c r="N374" s="40"/>
      <c r="O374" s="40"/>
      <c r="P374" s="40"/>
      <c r="Q374" s="40"/>
      <c r="R374" s="40"/>
      <c r="S374" s="40"/>
      <c r="T374" s="40"/>
      <c r="U374" s="40"/>
    </row>
    <row r="375">
      <c r="A375" s="6" t="s">
        <v>807</v>
      </c>
      <c r="B375" s="35">
        <v>1.0</v>
      </c>
      <c r="C375" s="61" t="s">
        <v>307</v>
      </c>
      <c r="D375" s="46">
        <v>324431.0</v>
      </c>
      <c r="E375" s="37">
        <v>43488.0</v>
      </c>
      <c r="F375" s="48"/>
      <c r="G375" s="6"/>
      <c r="H375" s="38" t="s">
        <v>808</v>
      </c>
      <c r="I375" s="40"/>
      <c r="J375" s="40"/>
      <c r="K375" s="40"/>
      <c r="L375" s="40"/>
      <c r="M375" s="40"/>
      <c r="N375" s="40"/>
      <c r="O375" s="40"/>
      <c r="P375" s="40"/>
      <c r="Q375" s="40"/>
      <c r="R375" s="40"/>
      <c r="S375" s="40"/>
      <c r="T375" s="40"/>
      <c r="U375" s="40"/>
    </row>
    <row r="376">
      <c r="A376" s="6" t="s">
        <v>809</v>
      </c>
      <c r="B376" s="35">
        <v>1.0</v>
      </c>
      <c r="C376" s="61" t="s">
        <v>307</v>
      </c>
      <c r="D376" s="57">
        <v>142500.0</v>
      </c>
      <c r="E376" s="37">
        <v>43495.0</v>
      </c>
      <c r="F376" s="47"/>
      <c r="G376" s="4"/>
      <c r="H376" s="38" t="s">
        <v>810</v>
      </c>
      <c r="I376" s="40"/>
      <c r="J376" s="40"/>
      <c r="K376" s="40"/>
      <c r="L376" s="40"/>
      <c r="M376" s="40"/>
      <c r="N376" s="40"/>
      <c r="O376" s="40"/>
      <c r="P376" s="40"/>
      <c r="Q376" s="40"/>
      <c r="R376" s="40"/>
      <c r="S376" s="40"/>
      <c r="T376" s="40"/>
      <c r="U376" s="40"/>
    </row>
    <row r="377">
      <c r="A377" s="6" t="s">
        <v>811</v>
      </c>
      <c r="B377" s="35">
        <v>1.0</v>
      </c>
      <c r="C377" s="61" t="s">
        <v>307</v>
      </c>
      <c r="D377" s="57">
        <v>18810.0</v>
      </c>
      <c r="E377" s="37">
        <v>43607.0</v>
      </c>
      <c r="F377" s="47"/>
      <c r="G377" s="4"/>
      <c r="H377" s="38" t="s">
        <v>812</v>
      </c>
      <c r="I377" s="40"/>
      <c r="J377" s="40"/>
      <c r="K377" s="40"/>
      <c r="L377" s="40"/>
      <c r="M377" s="40"/>
      <c r="N377" s="40"/>
      <c r="O377" s="40"/>
      <c r="P377" s="40"/>
      <c r="Q377" s="40"/>
      <c r="R377" s="40"/>
      <c r="S377" s="40"/>
      <c r="T377" s="40"/>
      <c r="U377" s="40"/>
    </row>
    <row r="378">
      <c r="A378" s="6" t="s">
        <v>813</v>
      </c>
      <c r="B378" s="35">
        <v>1.0</v>
      </c>
      <c r="C378" s="61" t="s">
        <v>307</v>
      </c>
      <c r="D378" s="46">
        <v>2872.0</v>
      </c>
      <c r="E378" s="37">
        <v>43452.0</v>
      </c>
      <c r="F378" s="47"/>
      <c r="G378" s="4"/>
      <c r="H378" s="38" t="s">
        <v>33</v>
      </c>
      <c r="I378" s="40"/>
      <c r="J378" s="40"/>
      <c r="K378" s="40"/>
      <c r="L378" s="40"/>
      <c r="M378" s="40"/>
      <c r="N378" s="40"/>
      <c r="O378" s="40"/>
      <c r="P378" s="40"/>
      <c r="Q378" s="40"/>
      <c r="R378" s="40"/>
      <c r="S378" s="40"/>
      <c r="T378" s="40"/>
      <c r="U378" s="40"/>
    </row>
    <row r="379">
      <c r="A379" s="6" t="s">
        <v>815</v>
      </c>
      <c r="B379" s="35">
        <v>1.0</v>
      </c>
      <c r="C379" s="61" t="s">
        <v>307</v>
      </c>
      <c r="D379" s="46">
        <v>9216.0</v>
      </c>
      <c r="E379" s="37">
        <v>43788.0</v>
      </c>
      <c r="F379" s="47"/>
      <c r="G379" s="4"/>
      <c r="H379" s="38" t="s">
        <v>816</v>
      </c>
      <c r="I379" s="40"/>
      <c r="J379" s="40"/>
      <c r="K379" s="40"/>
      <c r="L379" s="40"/>
      <c r="M379" s="40"/>
      <c r="N379" s="40"/>
      <c r="O379" s="40"/>
      <c r="P379" s="40"/>
      <c r="Q379" s="40"/>
      <c r="R379" s="40"/>
      <c r="S379" s="40"/>
      <c r="T379" s="40"/>
      <c r="U379" s="40"/>
    </row>
    <row r="380">
      <c r="A380" s="6" t="s">
        <v>818</v>
      </c>
      <c r="B380" s="35">
        <v>1.0</v>
      </c>
      <c r="C380" s="61" t="s">
        <v>307</v>
      </c>
      <c r="D380" s="46">
        <v>945.0</v>
      </c>
      <c r="E380" s="37">
        <v>43628.0</v>
      </c>
      <c r="F380" s="47"/>
      <c r="G380" s="4"/>
      <c r="H380" s="38" t="s">
        <v>819</v>
      </c>
      <c r="I380" s="40"/>
      <c r="J380" s="40"/>
      <c r="K380" s="40"/>
      <c r="L380" s="40"/>
      <c r="M380" s="40"/>
      <c r="N380" s="40"/>
      <c r="O380" s="40"/>
      <c r="P380" s="40"/>
      <c r="Q380" s="40"/>
      <c r="R380" s="40"/>
      <c r="S380" s="40"/>
      <c r="T380" s="40"/>
      <c r="U380" s="40"/>
    </row>
    <row r="381">
      <c r="A381" s="6" t="s">
        <v>820</v>
      </c>
      <c r="B381" s="35">
        <v>1.0</v>
      </c>
      <c r="C381" s="61" t="s">
        <v>307</v>
      </c>
      <c r="D381" s="46">
        <v>9636.0</v>
      </c>
      <c r="E381" s="37">
        <v>43867.0</v>
      </c>
      <c r="F381" s="47"/>
      <c r="G381" s="6"/>
      <c r="H381" s="38" t="s">
        <v>821</v>
      </c>
      <c r="I381" s="40"/>
      <c r="J381" s="40"/>
      <c r="K381" s="40"/>
      <c r="L381" s="40"/>
      <c r="M381" s="40"/>
      <c r="N381" s="40"/>
      <c r="O381" s="40"/>
      <c r="P381" s="40"/>
      <c r="Q381" s="40"/>
      <c r="R381" s="40"/>
      <c r="S381" s="40"/>
      <c r="T381" s="40"/>
      <c r="U381" s="40"/>
    </row>
    <row r="382">
      <c r="A382" s="6" t="s">
        <v>822</v>
      </c>
      <c r="B382" s="35">
        <v>1.0</v>
      </c>
      <c r="C382" s="61" t="s">
        <v>307</v>
      </c>
      <c r="D382" s="46">
        <v>784800.0</v>
      </c>
      <c r="E382" s="37">
        <v>43551.0</v>
      </c>
      <c r="F382" s="47"/>
      <c r="G382" s="6"/>
      <c r="H382" s="38" t="s">
        <v>823</v>
      </c>
      <c r="I382" s="40"/>
      <c r="J382" s="40"/>
      <c r="K382" s="40"/>
      <c r="L382" s="40"/>
      <c r="M382" s="40"/>
      <c r="N382" s="40"/>
      <c r="O382" s="40"/>
      <c r="P382" s="40"/>
      <c r="Q382" s="40"/>
      <c r="R382" s="40"/>
      <c r="S382" s="40"/>
      <c r="T382" s="40"/>
      <c r="U382" s="40"/>
    </row>
    <row r="383">
      <c r="A383" s="6" t="s">
        <v>824</v>
      </c>
      <c r="B383" s="35">
        <v>1.0</v>
      </c>
      <c r="C383" s="61" t="s">
        <v>307</v>
      </c>
      <c r="D383" s="46">
        <v>20000.0</v>
      </c>
      <c r="E383" s="37">
        <v>43859.0</v>
      </c>
      <c r="F383" s="47"/>
      <c r="G383" s="6"/>
      <c r="H383" s="38" t="s">
        <v>825</v>
      </c>
      <c r="I383" s="40"/>
      <c r="J383" s="40"/>
      <c r="K383" s="40"/>
      <c r="L383" s="40"/>
      <c r="M383" s="40"/>
      <c r="N383" s="40"/>
      <c r="O383" s="40"/>
      <c r="P383" s="40"/>
      <c r="Q383" s="40"/>
      <c r="R383" s="40"/>
      <c r="S383" s="40"/>
      <c r="T383" s="40"/>
      <c r="U383" s="40"/>
    </row>
    <row r="384">
      <c r="A384" s="6" t="s">
        <v>826</v>
      </c>
      <c r="B384" s="35">
        <v>1.0</v>
      </c>
      <c r="C384" s="61" t="s">
        <v>307</v>
      </c>
      <c r="D384" s="46">
        <v>329839.0</v>
      </c>
      <c r="E384" s="37">
        <v>43497.0</v>
      </c>
      <c r="F384" s="47"/>
      <c r="G384" s="6"/>
      <c r="H384" s="38" t="s">
        <v>827</v>
      </c>
      <c r="I384" s="40"/>
      <c r="J384" s="40"/>
      <c r="K384" s="40"/>
      <c r="L384" s="40"/>
      <c r="M384" s="40"/>
      <c r="N384" s="40"/>
      <c r="O384" s="40"/>
      <c r="P384" s="40"/>
      <c r="Q384" s="40"/>
      <c r="R384" s="40"/>
      <c r="S384" s="40"/>
      <c r="T384" s="40"/>
      <c r="U384" s="40"/>
    </row>
    <row r="385">
      <c r="A385" s="6" t="s">
        <v>828</v>
      </c>
      <c r="B385" s="35">
        <v>1.0</v>
      </c>
      <c r="C385" s="61" t="s">
        <v>307</v>
      </c>
      <c r="D385" s="46">
        <v>690200.0</v>
      </c>
      <c r="E385" s="37">
        <v>43600.0</v>
      </c>
      <c r="F385" s="47"/>
      <c r="G385" s="6"/>
      <c r="H385" s="38" t="s">
        <v>829</v>
      </c>
      <c r="I385" s="40"/>
      <c r="J385" s="40"/>
      <c r="K385" s="40"/>
      <c r="L385" s="40"/>
      <c r="M385" s="40"/>
      <c r="N385" s="40"/>
      <c r="O385" s="40"/>
      <c r="P385" s="40"/>
      <c r="Q385" s="40"/>
      <c r="R385" s="40"/>
      <c r="S385" s="40"/>
      <c r="T385" s="40"/>
      <c r="U385" s="40"/>
    </row>
    <row r="386">
      <c r="A386" s="6" t="s">
        <v>831</v>
      </c>
      <c r="B386" s="35">
        <v>1.0</v>
      </c>
      <c r="C386" s="61" t="s">
        <v>307</v>
      </c>
      <c r="D386" s="46">
        <v>11691.0</v>
      </c>
      <c r="E386" s="37">
        <v>43549.0</v>
      </c>
      <c r="F386" s="47"/>
      <c r="G386" s="6"/>
      <c r="H386" s="38" t="s">
        <v>832</v>
      </c>
      <c r="I386" s="40"/>
      <c r="J386" s="40"/>
      <c r="K386" s="40"/>
      <c r="L386" s="40"/>
      <c r="M386" s="40"/>
      <c r="N386" s="40"/>
      <c r="O386" s="40"/>
      <c r="P386" s="40"/>
      <c r="Q386" s="40"/>
      <c r="R386" s="40"/>
      <c r="S386" s="40"/>
      <c r="T386" s="40"/>
      <c r="U386" s="40"/>
    </row>
    <row r="387">
      <c r="A387" s="6" t="s">
        <v>834</v>
      </c>
      <c r="B387" s="35">
        <v>1.0</v>
      </c>
      <c r="C387" s="61" t="s">
        <v>307</v>
      </c>
      <c r="D387" s="63">
        <v>102744.0</v>
      </c>
      <c r="E387" s="37">
        <v>43661.0</v>
      </c>
      <c r="F387" s="47"/>
      <c r="G387" s="6"/>
      <c r="H387" s="38" t="s">
        <v>835</v>
      </c>
      <c r="I387" s="40"/>
      <c r="J387" s="40"/>
      <c r="K387" s="40"/>
      <c r="L387" s="40"/>
      <c r="M387" s="40"/>
      <c r="N387" s="40"/>
      <c r="O387" s="40"/>
      <c r="P387" s="40"/>
      <c r="Q387" s="40"/>
      <c r="R387" s="40"/>
      <c r="S387" s="40"/>
      <c r="T387" s="40"/>
      <c r="U387" s="40"/>
    </row>
    <row r="388">
      <c r="A388" s="6" t="s">
        <v>838</v>
      </c>
      <c r="B388" s="35">
        <v>1.0</v>
      </c>
      <c r="C388" s="61" t="s">
        <v>307</v>
      </c>
      <c r="D388" s="46">
        <v>292000.0</v>
      </c>
      <c r="E388" s="37">
        <v>43523.0</v>
      </c>
      <c r="F388" s="47"/>
      <c r="G388" s="6"/>
      <c r="H388" s="38" t="s">
        <v>33</v>
      </c>
      <c r="I388" s="40"/>
      <c r="J388" s="40"/>
      <c r="K388" s="40"/>
      <c r="L388" s="40"/>
      <c r="M388" s="40"/>
      <c r="N388" s="40"/>
      <c r="O388" s="40"/>
      <c r="P388" s="40"/>
      <c r="Q388" s="40"/>
      <c r="R388" s="40"/>
      <c r="S388" s="40"/>
      <c r="T388" s="40"/>
      <c r="U388" s="40"/>
    </row>
    <row r="389">
      <c r="A389" s="6" t="s">
        <v>848</v>
      </c>
      <c r="B389" s="35">
        <v>1.0</v>
      </c>
      <c r="C389" s="61" t="s">
        <v>307</v>
      </c>
      <c r="D389" s="46">
        <v>33816.0</v>
      </c>
      <c r="E389" s="37">
        <v>43759.0</v>
      </c>
      <c r="F389" s="47"/>
      <c r="G389" s="6"/>
      <c r="H389" s="38" t="s">
        <v>853</v>
      </c>
      <c r="I389" s="40"/>
      <c r="J389" s="40"/>
      <c r="K389" s="40"/>
      <c r="L389" s="40"/>
      <c r="M389" s="40"/>
      <c r="N389" s="40"/>
      <c r="O389" s="40"/>
      <c r="P389" s="40"/>
      <c r="Q389" s="40"/>
      <c r="R389" s="40"/>
      <c r="S389" s="40"/>
      <c r="T389" s="40"/>
      <c r="U389" s="40"/>
    </row>
    <row r="390">
      <c r="A390" s="6" t="s">
        <v>877</v>
      </c>
      <c r="B390" s="35">
        <v>1.0</v>
      </c>
      <c r="C390" s="61" t="s">
        <v>307</v>
      </c>
      <c r="D390" s="46">
        <v>97541.0</v>
      </c>
      <c r="E390" s="37">
        <v>43669.0</v>
      </c>
      <c r="F390" s="47"/>
      <c r="G390" s="6"/>
      <c r="H390" s="38" t="s">
        <v>880</v>
      </c>
      <c r="I390" s="40"/>
      <c r="J390" s="40"/>
      <c r="K390" s="40"/>
      <c r="L390" s="40"/>
      <c r="M390" s="40"/>
      <c r="N390" s="40"/>
      <c r="O390" s="40"/>
      <c r="P390" s="40"/>
      <c r="Q390" s="40"/>
      <c r="R390" s="40"/>
      <c r="S390" s="40"/>
      <c r="T390" s="40"/>
      <c r="U390" s="40"/>
    </row>
    <row r="391">
      <c r="A391" s="6" t="s">
        <v>881</v>
      </c>
      <c r="B391" s="35">
        <v>1.0</v>
      </c>
      <c r="C391" s="61" t="s">
        <v>307</v>
      </c>
      <c r="D391" s="46">
        <v>494814.0</v>
      </c>
      <c r="E391" s="37">
        <v>43663.0</v>
      </c>
      <c r="F391" s="47"/>
      <c r="G391" s="6"/>
      <c r="H391" s="38" t="s">
        <v>882</v>
      </c>
      <c r="I391" s="40"/>
      <c r="J391" s="40"/>
      <c r="K391" s="40"/>
      <c r="L391" s="40"/>
      <c r="M391" s="40"/>
      <c r="N391" s="40"/>
      <c r="O391" s="40"/>
      <c r="P391" s="40"/>
      <c r="Q391" s="40"/>
      <c r="R391" s="40"/>
      <c r="S391" s="40"/>
      <c r="T391" s="40"/>
      <c r="U391" s="40"/>
    </row>
    <row r="392">
      <c r="A392" s="6" t="s">
        <v>884</v>
      </c>
      <c r="B392" s="35">
        <v>1.0</v>
      </c>
      <c r="C392" s="61" t="s">
        <v>307</v>
      </c>
      <c r="D392" s="46">
        <v>1533350.0</v>
      </c>
      <c r="E392" s="37">
        <v>43609.0</v>
      </c>
      <c r="F392" s="47"/>
      <c r="G392" s="6"/>
      <c r="H392" s="38" t="s">
        <v>885</v>
      </c>
      <c r="I392" s="40"/>
      <c r="J392" s="40"/>
      <c r="K392" s="40"/>
      <c r="L392" s="40"/>
      <c r="M392" s="40"/>
      <c r="N392" s="40"/>
      <c r="O392" s="40"/>
      <c r="P392" s="40"/>
      <c r="Q392" s="40"/>
      <c r="R392" s="40"/>
      <c r="S392" s="40"/>
      <c r="T392" s="40"/>
      <c r="U392" s="40"/>
    </row>
    <row r="393">
      <c r="A393" s="6" t="s">
        <v>886</v>
      </c>
      <c r="B393" s="35">
        <v>1.0</v>
      </c>
      <c r="C393" s="6" t="s">
        <v>304</v>
      </c>
      <c r="D393" s="46">
        <v>2929.0</v>
      </c>
      <c r="E393" s="37">
        <v>43550.0</v>
      </c>
      <c r="F393" s="47"/>
      <c r="G393" s="6"/>
      <c r="H393" s="38" t="s">
        <v>887</v>
      </c>
      <c r="I393" s="40"/>
      <c r="J393" s="40"/>
      <c r="K393" s="40"/>
      <c r="L393" s="40"/>
      <c r="M393" s="40"/>
      <c r="N393" s="40"/>
      <c r="O393" s="40"/>
      <c r="P393" s="40"/>
      <c r="Q393" s="40"/>
      <c r="R393" s="40"/>
      <c r="S393" s="40"/>
      <c r="T393" s="40"/>
      <c r="U393" s="40"/>
    </row>
    <row r="394">
      <c r="A394" s="45" t="s">
        <v>888</v>
      </c>
      <c r="B394" s="35">
        <v>1.0</v>
      </c>
      <c r="C394" s="61" t="s">
        <v>307</v>
      </c>
      <c r="D394" s="46">
        <v>8174000.0</v>
      </c>
      <c r="E394" s="37">
        <v>43446.0</v>
      </c>
      <c r="F394" s="47"/>
      <c r="G394" s="6" t="s">
        <v>889</v>
      </c>
      <c r="H394" s="38" t="s">
        <v>890</v>
      </c>
      <c r="I394" s="40"/>
      <c r="J394" s="40"/>
      <c r="K394" s="40"/>
      <c r="L394" s="40"/>
      <c r="M394" s="40"/>
      <c r="N394" s="40"/>
      <c r="O394" s="40"/>
      <c r="P394" s="40"/>
      <c r="Q394" s="40"/>
      <c r="R394" s="40"/>
      <c r="S394" s="40"/>
      <c r="T394" s="40"/>
      <c r="U394" s="40"/>
    </row>
    <row r="395">
      <c r="A395" s="45" t="s">
        <v>891</v>
      </c>
      <c r="B395" s="35">
        <v>1.0</v>
      </c>
      <c r="C395" s="61" t="s">
        <v>307</v>
      </c>
      <c r="D395" s="46">
        <v>4800.0</v>
      </c>
      <c r="E395" s="37">
        <v>43717.0</v>
      </c>
      <c r="F395" s="47"/>
      <c r="G395" s="6"/>
      <c r="H395" s="38" t="s">
        <v>892</v>
      </c>
      <c r="I395" s="40"/>
      <c r="J395" s="40"/>
      <c r="K395" s="40"/>
      <c r="L395" s="40"/>
      <c r="M395" s="40"/>
      <c r="N395" s="40"/>
      <c r="O395" s="40"/>
      <c r="P395" s="40"/>
      <c r="Q395" s="40"/>
      <c r="R395" s="40"/>
      <c r="S395" s="40"/>
      <c r="T395" s="40"/>
      <c r="U395" s="40"/>
    </row>
    <row r="396">
      <c r="A396" s="45" t="s">
        <v>894</v>
      </c>
      <c r="B396" s="35">
        <v>1.0</v>
      </c>
      <c r="C396" s="61" t="s">
        <v>307</v>
      </c>
      <c r="D396" s="46">
        <v>16419.0</v>
      </c>
      <c r="E396" s="37">
        <v>43731.0</v>
      </c>
      <c r="F396" s="47"/>
      <c r="G396" s="6"/>
      <c r="H396" s="38" t="s">
        <v>895</v>
      </c>
      <c r="I396" s="40"/>
      <c r="J396" s="40"/>
      <c r="K396" s="40"/>
      <c r="L396" s="40"/>
      <c r="M396" s="40"/>
      <c r="N396" s="40"/>
      <c r="O396" s="40"/>
      <c r="P396" s="40"/>
      <c r="Q396" s="40"/>
      <c r="R396" s="40"/>
      <c r="S396" s="40"/>
      <c r="T396" s="40"/>
      <c r="U396" s="40"/>
    </row>
    <row r="397">
      <c r="A397" s="45" t="s">
        <v>896</v>
      </c>
      <c r="B397" s="35">
        <v>1.0</v>
      </c>
      <c r="C397" s="61" t="s">
        <v>307</v>
      </c>
      <c r="D397" s="46">
        <v>54000.0</v>
      </c>
      <c r="E397" s="37">
        <v>43641.0</v>
      </c>
      <c r="F397" s="47"/>
      <c r="G397" s="6"/>
      <c r="H397" s="38" t="s">
        <v>897</v>
      </c>
      <c r="I397" s="40"/>
      <c r="J397" s="40"/>
      <c r="K397" s="40"/>
      <c r="L397" s="40"/>
      <c r="M397" s="40"/>
      <c r="N397" s="40"/>
      <c r="O397" s="40"/>
      <c r="P397" s="40"/>
      <c r="Q397" s="40"/>
      <c r="R397" s="40"/>
      <c r="S397" s="40"/>
      <c r="T397" s="40"/>
      <c r="U397" s="40"/>
    </row>
    <row r="398">
      <c r="A398" s="45" t="s">
        <v>898</v>
      </c>
      <c r="B398" s="35">
        <v>1.0</v>
      </c>
      <c r="C398" s="61" t="s">
        <v>307</v>
      </c>
      <c r="D398" s="46">
        <v>11000.0</v>
      </c>
      <c r="E398" s="37">
        <v>43633.0</v>
      </c>
      <c r="F398" s="47"/>
      <c r="G398" s="6"/>
      <c r="H398" s="38" t="s">
        <v>900</v>
      </c>
      <c r="I398" s="40"/>
      <c r="J398" s="40"/>
      <c r="K398" s="40"/>
      <c r="L398" s="40"/>
      <c r="M398" s="40"/>
      <c r="N398" s="40"/>
      <c r="O398" s="40"/>
      <c r="P398" s="40"/>
      <c r="Q398" s="40"/>
      <c r="R398" s="40"/>
      <c r="S398" s="40"/>
      <c r="T398" s="40"/>
      <c r="U398" s="40"/>
    </row>
    <row r="399">
      <c r="A399" s="6" t="s">
        <v>902</v>
      </c>
      <c r="B399" s="35">
        <v>1.0</v>
      </c>
      <c r="C399" s="61" t="s">
        <v>307</v>
      </c>
      <c r="D399" s="63">
        <v>214109.0</v>
      </c>
      <c r="E399" s="37">
        <v>43843.0</v>
      </c>
      <c r="F399" s="48"/>
      <c r="G399" s="4"/>
      <c r="H399" s="38" t="s">
        <v>903</v>
      </c>
      <c r="I399" s="40"/>
      <c r="J399" s="40"/>
      <c r="K399" s="40"/>
      <c r="L399" s="40"/>
      <c r="M399" s="40"/>
      <c r="N399" s="40"/>
      <c r="O399" s="40"/>
      <c r="P399" s="40"/>
      <c r="Q399" s="40"/>
      <c r="R399" s="40"/>
      <c r="S399" s="40"/>
      <c r="T399" s="40"/>
      <c r="U399" s="40"/>
    </row>
    <row r="400">
      <c r="A400" s="6" t="s">
        <v>905</v>
      </c>
      <c r="B400" s="35">
        <v>1.0</v>
      </c>
      <c r="C400" s="61" t="s">
        <v>307</v>
      </c>
      <c r="D400" s="63">
        <v>2188.0</v>
      </c>
      <c r="E400" s="37">
        <v>43867.0</v>
      </c>
      <c r="F400" s="48"/>
      <c r="G400" s="4"/>
      <c r="H400" s="38" t="s">
        <v>906</v>
      </c>
      <c r="I400" s="40"/>
      <c r="J400" s="40"/>
      <c r="K400" s="40"/>
      <c r="L400" s="40"/>
      <c r="M400" s="40"/>
      <c r="N400" s="40"/>
      <c r="O400" s="40"/>
      <c r="P400" s="40"/>
      <c r="Q400" s="40"/>
      <c r="R400" s="40"/>
      <c r="S400" s="40"/>
      <c r="T400" s="40"/>
      <c r="U400" s="40"/>
    </row>
    <row r="401">
      <c r="A401" s="6" t="s">
        <v>908</v>
      </c>
      <c r="B401" s="35">
        <v>1.0</v>
      </c>
      <c r="C401" s="61" t="s">
        <v>307</v>
      </c>
      <c r="D401" s="63">
        <v>3424.0</v>
      </c>
      <c r="E401" s="37">
        <v>43747.0</v>
      </c>
      <c r="F401" s="48"/>
      <c r="G401" s="4"/>
      <c r="H401" s="38" t="s">
        <v>909</v>
      </c>
      <c r="I401" s="40"/>
      <c r="J401" s="40"/>
      <c r="K401" s="40"/>
      <c r="L401" s="40"/>
      <c r="M401" s="40"/>
      <c r="N401" s="40"/>
      <c r="O401" s="40"/>
      <c r="P401" s="40"/>
      <c r="Q401" s="40"/>
      <c r="R401" s="40"/>
      <c r="S401" s="40"/>
      <c r="T401" s="40"/>
      <c r="U401" s="40"/>
    </row>
    <row r="402">
      <c r="A402" s="6" t="s">
        <v>910</v>
      </c>
      <c r="B402" s="35">
        <v>1.0</v>
      </c>
      <c r="C402" s="61" t="s">
        <v>307</v>
      </c>
      <c r="D402" s="63">
        <v>51482.0</v>
      </c>
      <c r="E402" s="37">
        <v>43619.0</v>
      </c>
      <c r="F402" s="48"/>
      <c r="G402" s="4"/>
      <c r="H402" s="38" t="s">
        <v>911</v>
      </c>
      <c r="I402" s="40"/>
      <c r="J402" s="40"/>
      <c r="K402" s="40"/>
      <c r="L402" s="40"/>
      <c r="M402" s="40"/>
      <c r="N402" s="40"/>
      <c r="O402" s="40"/>
      <c r="P402" s="40"/>
      <c r="Q402" s="40"/>
      <c r="R402" s="40"/>
      <c r="S402" s="40"/>
      <c r="T402" s="40"/>
      <c r="U402" s="40"/>
    </row>
    <row r="403">
      <c r="A403" s="6" t="s">
        <v>912</v>
      </c>
      <c r="B403" s="35">
        <v>1.0</v>
      </c>
      <c r="C403" s="6" t="s">
        <v>304</v>
      </c>
      <c r="D403" s="46">
        <v>2235.0</v>
      </c>
      <c r="E403" s="37">
        <v>43451.0</v>
      </c>
      <c r="F403" s="48"/>
      <c r="G403" s="4"/>
      <c r="H403" s="38" t="s">
        <v>913</v>
      </c>
      <c r="I403" s="40"/>
      <c r="J403" s="40"/>
      <c r="K403" s="40"/>
      <c r="L403" s="40"/>
      <c r="M403" s="40"/>
      <c r="N403" s="40"/>
      <c r="O403" s="40"/>
      <c r="P403" s="40"/>
      <c r="Q403" s="40"/>
      <c r="R403" s="40"/>
      <c r="S403" s="40"/>
      <c r="T403" s="40"/>
      <c r="U403" s="40"/>
    </row>
    <row r="404">
      <c r="A404" s="6" t="s">
        <v>915</v>
      </c>
      <c r="B404" s="35">
        <v>1.0</v>
      </c>
      <c r="C404" s="61" t="s">
        <v>307</v>
      </c>
      <c r="D404" s="46">
        <v>167700.0</v>
      </c>
      <c r="E404" s="37">
        <v>43565.0</v>
      </c>
      <c r="F404" s="48"/>
      <c r="G404" s="4"/>
      <c r="H404" s="38" t="s">
        <v>916</v>
      </c>
      <c r="I404" s="40"/>
      <c r="J404" s="40"/>
      <c r="K404" s="40"/>
      <c r="L404" s="40"/>
      <c r="M404" s="40"/>
      <c r="N404" s="40"/>
      <c r="O404" s="40"/>
      <c r="P404" s="40"/>
      <c r="Q404" s="40"/>
      <c r="R404" s="40"/>
      <c r="S404" s="40"/>
      <c r="T404" s="40"/>
      <c r="U404" s="40"/>
    </row>
    <row r="405">
      <c r="A405" s="6" t="s">
        <v>917</v>
      </c>
      <c r="B405" s="35">
        <v>1.0</v>
      </c>
      <c r="C405" s="61" t="s">
        <v>307</v>
      </c>
      <c r="D405" s="46">
        <v>29626.0</v>
      </c>
      <c r="E405" s="37">
        <v>43733.0</v>
      </c>
      <c r="F405" s="48"/>
      <c r="G405" s="4"/>
      <c r="H405" s="38" t="s">
        <v>918</v>
      </c>
      <c r="I405" s="40"/>
      <c r="J405" s="40"/>
      <c r="K405" s="40"/>
      <c r="L405" s="40"/>
      <c r="M405" s="40"/>
      <c r="N405" s="40"/>
      <c r="O405" s="40"/>
      <c r="P405" s="40"/>
      <c r="Q405" s="40"/>
      <c r="R405" s="40"/>
      <c r="S405" s="40"/>
      <c r="T405" s="40"/>
      <c r="U405" s="40"/>
    </row>
    <row r="406">
      <c r="A406" s="6" t="s">
        <v>919</v>
      </c>
      <c r="B406" s="35">
        <v>1.0</v>
      </c>
      <c r="C406" s="61" t="s">
        <v>307</v>
      </c>
      <c r="D406" s="46">
        <v>77165.0</v>
      </c>
      <c r="E406" s="37">
        <v>43669.0</v>
      </c>
      <c r="F406" s="48"/>
      <c r="G406" s="4"/>
      <c r="H406" s="38" t="s">
        <v>920</v>
      </c>
      <c r="I406" s="40"/>
      <c r="J406" s="40"/>
      <c r="K406" s="40"/>
      <c r="L406" s="40"/>
      <c r="M406" s="40"/>
      <c r="N406" s="40"/>
      <c r="O406" s="40"/>
      <c r="P406" s="40"/>
      <c r="Q406" s="40"/>
      <c r="R406" s="40"/>
      <c r="S406" s="40"/>
      <c r="T406" s="40"/>
      <c r="U406" s="40"/>
    </row>
    <row r="407">
      <c r="A407" s="6" t="s">
        <v>922</v>
      </c>
      <c r="B407" s="35">
        <v>1.0</v>
      </c>
      <c r="C407" s="61" t="s">
        <v>307</v>
      </c>
      <c r="D407" s="63">
        <v>547627.0</v>
      </c>
      <c r="E407" s="37">
        <v>43656.0</v>
      </c>
      <c r="F407" s="48"/>
      <c r="G407" s="4"/>
      <c r="H407" s="38" t="s">
        <v>923</v>
      </c>
      <c r="I407" s="40"/>
      <c r="J407" s="40"/>
      <c r="K407" s="40"/>
      <c r="L407" s="40"/>
      <c r="M407" s="40"/>
      <c r="N407" s="40"/>
      <c r="O407" s="40"/>
      <c r="P407" s="40"/>
      <c r="Q407" s="40"/>
      <c r="R407" s="40"/>
      <c r="S407" s="40"/>
      <c r="T407" s="40"/>
      <c r="U407" s="40"/>
    </row>
    <row r="408">
      <c r="A408" s="6" t="s">
        <v>924</v>
      </c>
      <c r="B408" s="35">
        <v>1.0</v>
      </c>
      <c r="C408" s="61" t="s">
        <v>307</v>
      </c>
      <c r="D408" s="63">
        <v>9543.0</v>
      </c>
      <c r="E408" s="37">
        <v>43633.0</v>
      </c>
      <c r="F408" s="48"/>
      <c r="G408" s="4"/>
      <c r="H408" s="38" t="s">
        <v>925</v>
      </c>
      <c r="I408" s="40"/>
      <c r="J408" s="40"/>
      <c r="K408" s="40"/>
      <c r="L408" s="40"/>
      <c r="M408" s="40"/>
      <c r="N408" s="40"/>
      <c r="O408" s="40"/>
      <c r="P408" s="40"/>
      <c r="Q408" s="40"/>
      <c r="R408" s="40"/>
      <c r="S408" s="40"/>
      <c r="T408" s="40"/>
      <c r="U408" s="40"/>
    </row>
    <row r="409">
      <c r="A409" s="6" t="s">
        <v>927</v>
      </c>
      <c r="B409" s="35">
        <v>1.0</v>
      </c>
      <c r="C409" s="61" t="s">
        <v>307</v>
      </c>
      <c r="D409" s="63">
        <v>277600.0</v>
      </c>
      <c r="E409" s="37">
        <v>43580.0</v>
      </c>
      <c r="F409" s="48"/>
      <c r="G409" s="4"/>
      <c r="H409" s="38" t="s">
        <v>928</v>
      </c>
      <c r="I409" s="40"/>
      <c r="J409" s="40"/>
      <c r="K409" s="40"/>
      <c r="L409" s="40"/>
      <c r="M409" s="40"/>
      <c r="N409" s="40"/>
      <c r="O409" s="40"/>
      <c r="P409" s="40"/>
      <c r="Q409" s="40"/>
      <c r="R409" s="40"/>
      <c r="S409" s="40"/>
      <c r="T409" s="40"/>
      <c r="U409" s="40"/>
    </row>
    <row r="410">
      <c r="A410" s="6" t="s">
        <v>929</v>
      </c>
      <c r="B410" s="35">
        <v>1.0</v>
      </c>
      <c r="C410" s="61" t="s">
        <v>307</v>
      </c>
      <c r="D410" s="63">
        <v>50873.0</v>
      </c>
      <c r="E410" s="37">
        <v>43663.0</v>
      </c>
      <c r="F410" s="48"/>
      <c r="G410" s="4"/>
      <c r="H410" s="38" t="s">
        <v>930</v>
      </c>
      <c r="I410" s="40"/>
      <c r="J410" s="40"/>
      <c r="K410" s="40"/>
      <c r="L410" s="40"/>
      <c r="M410" s="40"/>
      <c r="N410" s="40"/>
      <c r="O410" s="40"/>
      <c r="P410" s="40"/>
      <c r="Q410" s="40"/>
      <c r="R410" s="40"/>
      <c r="S410" s="40"/>
      <c r="T410" s="40"/>
      <c r="U410" s="40"/>
    </row>
    <row r="411">
      <c r="A411" s="6" t="s">
        <v>931</v>
      </c>
      <c r="B411" s="35">
        <v>1.0</v>
      </c>
      <c r="C411" s="61" t="s">
        <v>307</v>
      </c>
      <c r="D411" s="46">
        <v>111724.0</v>
      </c>
      <c r="E411" s="37">
        <v>43521.0</v>
      </c>
      <c r="F411" s="48"/>
      <c r="G411" s="4"/>
      <c r="H411" s="38" t="s">
        <v>932</v>
      </c>
      <c r="I411" s="40"/>
      <c r="J411" s="40"/>
      <c r="K411" s="40"/>
      <c r="L411" s="40"/>
      <c r="M411" s="40"/>
      <c r="N411" s="40"/>
      <c r="O411" s="40"/>
      <c r="P411" s="40"/>
      <c r="Q411" s="40"/>
      <c r="R411" s="40"/>
      <c r="S411" s="40"/>
      <c r="T411" s="40"/>
      <c r="U411" s="40"/>
    </row>
    <row r="412">
      <c r="A412" s="6" t="s">
        <v>933</v>
      </c>
      <c r="B412" s="35">
        <v>1.0</v>
      </c>
      <c r="C412" s="61" t="s">
        <v>307</v>
      </c>
      <c r="D412" s="46">
        <v>206186.0</v>
      </c>
      <c r="E412" s="37">
        <v>43656.0</v>
      </c>
      <c r="F412" s="48"/>
      <c r="G412" s="4"/>
      <c r="H412" s="38" t="s">
        <v>934</v>
      </c>
      <c r="I412" s="40"/>
      <c r="J412" s="40"/>
      <c r="K412" s="40"/>
      <c r="L412" s="40"/>
      <c r="M412" s="40"/>
      <c r="N412" s="40"/>
      <c r="O412" s="40"/>
      <c r="P412" s="40"/>
      <c r="Q412" s="40"/>
      <c r="R412" s="40"/>
      <c r="S412" s="40"/>
      <c r="T412" s="40"/>
      <c r="U412" s="40"/>
    </row>
    <row r="413">
      <c r="A413" s="6" t="s">
        <v>936</v>
      </c>
      <c r="B413" s="35">
        <v>1.0</v>
      </c>
      <c r="C413" s="61" t="s">
        <v>307</v>
      </c>
      <c r="D413" s="46">
        <v>80623.0</v>
      </c>
      <c r="E413" s="37">
        <v>43642.0</v>
      </c>
      <c r="F413" s="48"/>
      <c r="G413" s="4"/>
      <c r="H413" s="38" t="s">
        <v>937</v>
      </c>
      <c r="I413" s="40"/>
      <c r="J413" s="40"/>
      <c r="K413" s="40"/>
      <c r="L413" s="40"/>
      <c r="M413" s="40"/>
      <c r="N413" s="40"/>
      <c r="O413" s="40"/>
      <c r="P413" s="40"/>
      <c r="Q413" s="40"/>
      <c r="R413" s="40"/>
      <c r="S413" s="40"/>
      <c r="T413" s="40"/>
      <c r="U413" s="40"/>
    </row>
    <row r="414">
      <c r="A414" s="6" t="s">
        <v>938</v>
      </c>
      <c r="B414" s="35">
        <v>1.0</v>
      </c>
      <c r="C414" s="61" t="s">
        <v>307</v>
      </c>
      <c r="D414" s="46">
        <v>13595.0</v>
      </c>
      <c r="E414" s="37">
        <v>43787.0</v>
      </c>
      <c r="F414" s="48"/>
      <c r="G414" s="4"/>
      <c r="H414" s="38" t="s">
        <v>940</v>
      </c>
      <c r="I414" s="40"/>
      <c r="J414" s="40"/>
      <c r="K414" s="40"/>
      <c r="L414" s="40"/>
      <c r="M414" s="40"/>
      <c r="N414" s="40"/>
      <c r="O414" s="40"/>
      <c r="P414" s="40"/>
      <c r="Q414" s="40"/>
      <c r="R414" s="40"/>
      <c r="S414" s="40"/>
      <c r="T414" s="40"/>
      <c r="U414" s="40"/>
    </row>
    <row r="415">
      <c r="A415" s="6" t="s">
        <v>941</v>
      </c>
      <c r="B415" s="35">
        <v>1.0</v>
      </c>
      <c r="C415" s="61" t="s">
        <v>316</v>
      </c>
      <c r="D415" s="46">
        <v>91340.0</v>
      </c>
      <c r="E415" s="37">
        <v>43816.0</v>
      </c>
      <c r="F415" s="48"/>
      <c r="G415" s="4"/>
      <c r="H415" s="38" t="s">
        <v>942</v>
      </c>
      <c r="I415" s="40"/>
      <c r="J415" s="40"/>
      <c r="K415" s="40"/>
      <c r="L415" s="40"/>
      <c r="M415" s="40"/>
      <c r="N415" s="40"/>
      <c r="O415" s="40"/>
      <c r="P415" s="40"/>
      <c r="Q415" s="40"/>
      <c r="R415" s="40"/>
      <c r="S415" s="40"/>
      <c r="T415" s="40"/>
      <c r="U415" s="40"/>
    </row>
    <row r="416">
      <c r="A416" s="6" t="s">
        <v>943</v>
      </c>
      <c r="B416" s="35">
        <v>1.0</v>
      </c>
      <c r="C416" s="61" t="s">
        <v>307</v>
      </c>
      <c r="D416" s="46">
        <v>102493.0</v>
      </c>
      <c r="E416" s="37">
        <v>43671.0</v>
      </c>
      <c r="F416" s="48"/>
      <c r="G416" s="4"/>
      <c r="H416" s="38" t="s">
        <v>944</v>
      </c>
      <c r="I416" s="40"/>
      <c r="J416" s="40"/>
      <c r="K416" s="40"/>
      <c r="L416" s="40"/>
      <c r="M416" s="40"/>
      <c r="N416" s="40"/>
      <c r="O416" s="40"/>
      <c r="P416" s="40"/>
      <c r="Q416" s="40"/>
      <c r="R416" s="40"/>
      <c r="S416" s="40"/>
      <c r="T416" s="40"/>
      <c r="U416" s="40"/>
    </row>
    <row r="417">
      <c r="A417" s="6" t="s">
        <v>945</v>
      </c>
      <c r="B417" s="35">
        <v>1.0</v>
      </c>
      <c r="C417" s="61" t="s">
        <v>307</v>
      </c>
      <c r="D417" s="46">
        <v>229941.0</v>
      </c>
      <c r="E417" s="37">
        <v>43488.0</v>
      </c>
      <c r="F417" s="48"/>
      <c r="G417" s="4"/>
      <c r="H417" s="38" t="s">
        <v>946</v>
      </c>
      <c r="I417" s="40"/>
      <c r="J417" s="40"/>
      <c r="K417" s="40"/>
      <c r="L417" s="40"/>
      <c r="M417" s="40"/>
      <c r="N417" s="40"/>
      <c r="O417" s="40"/>
      <c r="P417" s="40"/>
      <c r="Q417" s="40"/>
      <c r="R417" s="40"/>
      <c r="S417" s="40"/>
      <c r="T417" s="40"/>
      <c r="U417" s="40"/>
    </row>
    <row r="418">
      <c r="A418" s="6" t="s">
        <v>947</v>
      </c>
      <c r="B418" s="35">
        <v>1.0</v>
      </c>
      <c r="C418" s="61" t="s">
        <v>307</v>
      </c>
      <c r="D418" s="46">
        <v>87100.0</v>
      </c>
      <c r="E418" s="37">
        <v>43634.0</v>
      </c>
      <c r="F418" s="48"/>
      <c r="G418" s="4"/>
      <c r="H418" s="38" t="s">
        <v>948</v>
      </c>
      <c r="I418" s="40"/>
      <c r="J418" s="40"/>
      <c r="K418" s="40"/>
      <c r="L418" s="40"/>
      <c r="M418" s="40"/>
      <c r="N418" s="40"/>
      <c r="O418" s="40"/>
      <c r="P418" s="40"/>
      <c r="Q418" s="40"/>
      <c r="R418" s="40"/>
      <c r="S418" s="40"/>
      <c r="T418" s="40"/>
      <c r="U418" s="40"/>
    </row>
    <row r="419">
      <c r="A419" s="6" t="s">
        <v>949</v>
      </c>
      <c r="B419" s="35">
        <v>1.0</v>
      </c>
      <c r="C419" s="6" t="s">
        <v>304</v>
      </c>
      <c r="D419" s="46">
        <v>92800.0</v>
      </c>
      <c r="E419" s="37">
        <v>43601.0</v>
      </c>
      <c r="F419" s="48"/>
      <c r="G419" s="4"/>
      <c r="H419" s="38" t="s">
        <v>951</v>
      </c>
      <c r="I419" s="40"/>
      <c r="J419" s="40"/>
      <c r="K419" s="40"/>
      <c r="L419" s="40"/>
      <c r="M419" s="40"/>
      <c r="N419" s="40"/>
      <c r="O419" s="40"/>
      <c r="P419" s="40"/>
      <c r="Q419" s="40"/>
      <c r="R419" s="40"/>
      <c r="S419" s="40"/>
      <c r="T419" s="40"/>
      <c r="U419" s="40"/>
    </row>
    <row r="420">
      <c r="A420" s="6" t="s">
        <v>952</v>
      </c>
      <c r="B420" s="35">
        <v>1.0</v>
      </c>
      <c r="C420" s="6" t="s">
        <v>316</v>
      </c>
      <c r="D420" s="63">
        <v>95800.0</v>
      </c>
      <c r="E420" s="37">
        <v>43643.0</v>
      </c>
      <c r="F420" s="48"/>
      <c r="G420" s="4"/>
      <c r="H420" s="38" t="s">
        <v>953</v>
      </c>
      <c r="I420" s="40"/>
      <c r="J420" s="40"/>
      <c r="K420" s="40"/>
      <c r="L420" s="40"/>
      <c r="M420" s="40"/>
      <c r="N420" s="40"/>
      <c r="O420" s="40"/>
      <c r="P420" s="40"/>
      <c r="Q420" s="40"/>
      <c r="R420" s="40"/>
      <c r="S420" s="40"/>
      <c r="T420" s="40"/>
      <c r="U420" s="40"/>
    </row>
    <row r="421">
      <c r="A421" s="6" t="s">
        <v>954</v>
      </c>
      <c r="B421" s="35">
        <v>1.0</v>
      </c>
      <c r="C421" s="61" t="s">
        <v>307</v>
      </c>
      <c r="D421" s="63">
        <v>1703.0</v>
      </c>
      <c r="E421" s="37">
        <v>43711.0</v>
      </c>
      <c r="F421" s="48"/>
      <c r="G421" s="4"/>
      <c r="H421" s="38" t="s">
        <v>955</v>
      </c>
      <c r="I421" s="40"/>
      <c r="J421" s="40"/>
      <c r="K421" s="40"/>
      <c r="L421" s="40"/>
      <c r="M421" s="40"/>
      <c r="N421" s="40"/>
      <c r="O421" s="40"/>
      <c r="P421" s="40"/>
      <c r="Q421" s="40"/>
      <c r="R421" s="40"/>
      <c r="S421" s="40"/>
      <c r="T421" s="40"/>
      <c r="U421" s="40"/>
    </row>
    <row r="422">
      <c r="A422" s="6" t="s">
        <v>956</v>
      </c>
      <c r="B422" s="35">
        <v>1.0</v>
      </c>
      <c r="C422" s="61" t="s">
        <v>307</v>
      </c>
      <c r="D422" s="63">
        <v>15630.0</v>
      </c>
      <c r="E422" s="37">
        <v>43677.0</v>
      </c>
      <c r="F422" s="48"/>
      <c r="G422" s="4"/>
      <c r="H422" s="38" t="s">
        <v>957</v>
      </c>
      <c r="I422" s="40"/>
      <c r="J422" s="40"/>
      <c r="K422" s="40"/>
      <c r="L422" s="40"/>
      <c r="M422" s="40"/>
      <c r="N422" s="40"/>
      <c r="O422" s="40"/>
      <c r="P422" s="40"/>
      <c r="Q422" s="40"/>
      <c r="R422" s="40"/>
      <c r="S422" s="40"/>
      <c r="T422" s="40"/>
      <c r="U422" s="40"/>
    </row>
    <row r="423">
      <c r="A423" s="6" t="s">
        <v>959</v>
      </c>
      <c r="B423" s="35">
        <v>1.0</v>
      </c>
      <c r="C423" s="61" t="s">
        <v>307</v>
      </c>
      <c r="D423" s="63">
        <v>121566.0</v>
      </c>
      <c r="E423" s="37">
        <v>43662.0</v>
      </c>
      <c r="F423" s="48"/>
      <c r="G423" s="4"/>
      <c r="H423" s="38" t="s">
        <v>960</v>
      </c>
      <c r="I423" s="40"/>
      <c r="J423" s="40"/>
      <c r="K423" s="40"/>
      <c r="L423" s="40"/>
      <c r="M423" s="40"/>
      <c r="N423" s="40"/>
      <c r="O423" s="40"/>
      <c r="P423" s="40"/>
      <c r="Q423" s="40"/>
      <c r="R423" s="40"/>
      <c r="S423" s="40"/>
      <c r="T423" s="40"/>
      <c r="U423" s="40"/>
    </row>
    <row r="424">
      <c r="A424" s="6" t="s">
        <v>962</v>
      </c>
      <c r="B424" s="35">
        <v>1.0</v>
      </c>
      <c r="C424" s="61" t="s">
        <v>307</v>
      </c>
      <c r="D424" s="46">
        <v>41075.0</v>
      </c>
      <c r="E424" s="37">
        <v>43626.0</v>
      </c>
      <c r="F424" s="48"/>
      <c r="G424" s="4"/>
      <c r="H424" s="38" t="s">
        <v>963</v>
      </c>
      <c r="I424" s="40"/>
      <c r="J424" s="40"/>
      <c r="K424" s="40"/>
      <c r="L424" s="40"/>
      <c r="M424" s="40"/>
      <c r="N424" s="40"/>
      <c r="O424" s="40"/>
      <c r="P424" s="40"/>
      <c r="Q424" s="40"/>
      <c r="R424" s="40"/>
      <c r="S424" s="40"/>
      <c r="T424" s="40"/>
      <c r="U424" s="40"/>
    </row>
    <row r="425">
      <c r="A425" s="6" t="s">
        <v>165</v>
      </c>
      <c r="B425" s="35">
        <v>1.0</v>
      </c>
      <c r="C425" s="61" t="s">
        <v>307</v>
      </c>
      <c r="D425" s="46">
        <v>295800.0</v>
      </c>
      <c r="E425" s="37">
        <v>43558.0</v>
      </c>
      <c r="F425" s="48"/>
      <c r="G425" s="4"/>
      <c r="H425" s="38" t="s">
        <v>964</v>
      </c>
      <c r="I425" s="40"/>
      <c r="J425" s="40"/>
      <c r="K425" s="40"/>
      <c r="L425" s="40"/>
      <c r="M425" s="40"/>
      <c r="N425" s="40"/>
      <c r="O425" s="40"/>
      <c r="P425" s="40"/>
      <c r="Q425" s="40"/>
      <c r="R425" s="40"/>
      <c r="S425" s="40"/>
      <c r="T425" s="40"/>
      <c r="U425" s="40"/>
    </row>
    <row r="426">
      <c r="A426" s="6" t="s">
        <v>965</v>
      </c>
      <c r="B426" s="35">
        <v>1.0</v>
      </c>
      <c r="C426" s="61" t="s">
        <v>307</v>
      </c>
      <c r="D426" s="46">
        <v>129000.0</v>
      </c>
      <c r="E426" s="37">
        <v>43558.0</v>
      </c>
      <c r="F426" s="48"/>
      <c r="G426" s="4"/>
      <c r="H426" s="38" t="s">
        <v>967</v>
      </c>
      <c r="I426" s="40"/>
      <c r="J426" s="40"/>
      <c r="K426" s="40"/>
      <c r="L426" s="40"/>
      <c r="M426" s="40"/>
      <c r="N426" s="40"/>
      <c r="O426" s="40"/>
      <c r="P426" s="40"/>
      <c r="Q426" s="40"/>
      <c r="R426" s="40"/>
      <c r="S426" s="40"/>
      <c r="T426" s="40"/>
      <c r="U426" s="40"/>
    </row>
    <row r="427">
      <c r="A427" s="6" t="s">
        <v>969</v>
      </c>
      <c r="B427" s="35">
        <v>1.0</v>
      </c>
      <c r="C427" s="61" t="s">
        <v>307</v>
      </c>
      <c r="D427" s="46">
        <v>348000.0</v>
      </c>
      <c r="E427" s="37">
        <v>43570.0</v>
      </c>
      <c r="F427" s="48"/>
      <c r="G427" s="4"/>
      <c r="H427" s="38" t="s">
        <v>970</v>
      </c>
      <c r="I427" s="40"/>
      <c r="J427" s="40"/>
      <c r="K427" s="40"/>
      <c r="L427" s="40"/>
      <c r="M427" s="40"/>
      <c r="N427" s="40"/>
      <c r="O427" s="40"/>
      <c r="P427" s="40"/>
      <c r="Q427" s="40"/>
      <c r="R427" s="40"/>
      <c r="S427" s="40"/>
      <c r="T427" s="40"/>
      <c r="U427" s="40"/>
    </row>
    <row r="428">
      <c r="A428" s="6" t="s">
        <v>971</v>
      </c>
      <c r="B428" s="35">
        <v>1.0</v>
      </c>
      <c r="C428" s="6" t="s">
        <v>304</v>
      </c>
      <c r="D428" s="46">
        <v>151500.0</v>
      </c>
      <c r="E428" s="37">
        <v>43537.0</v>
      </c>
      <c r="F428" s="48"/>
      <c r="G428" s="4"/>
      <c r="H428" s="38" t="s">
        <v>972</v>
      </c>
      <c r="I428" s="40"/>
      <c r="J428" s="40"/>
      <c r="K428" s="40"/>
      <c r="L428" s="40"/>
      <c r="M428" s="40"/>
      <c r="N428" s="40"/>
      <c r="O428" s="40"/>
      <c r="P428" s="40"/>
      <c r="Q428" s="40"/>
      <c r="R428" s="40"/>
      <c r="S428" s="40"/>
      <c r="T428" s="40"/>
      <c r="U428" s="40"/>
    </row>
    <row r="429">
      <c r="A429" s="6" t="s">
        <v>975</v>
      </c>
      <c r="B429" s="35">
        <v>1.0</v>
      </c>
      <c r="C429" s="6" t="s">
        <v>307</v>
      </c>
      <c r="D429" s="46">
        <v>2145.0</v>
      </c>
      <c r="E429" s="37">
        <v>43850.0</v>
      </c>
      <c r="F429" s="48"/>
      <c r="G429" s="4"/>
      <c r="H429" s="38" t="s">
        <v>976</v>
      </c>
      <c r="I429" s="40"/>
      <c r="J429" s="40"/>
      <c r="K429" s="40"/>
      <c r="L429" s="40"/>
      <c r="M429" s="40"/>
      <c r="N429" s="40"/>
      <c r="O429" s="40"/>
      <c r="P429" s="40"/>
      <c r="Q429" s="40"/>
      <c r="R429" s="40"/>
      <c r="S429" s="40"/>
      <c r="T429" s="40"/>
      <c r="U429" s="40"/>
    </row>
    <row r="430">
      <c r="A430" s="6" t="s">
        <v>978</v>
      </c>
      <c r="B430" s="35">
        <v>1.0</v>
      </c>
      <c r="C430" s="6" t="s">
        <v>304</v>
      </c>
      <c r="D430" s="46">
        <v>10783.0</v>
      </c>
      <c r="E430" s="37">
        <v>43613.0</v>
      </c>
      <c r="F430" s="48"/>
      <c r="G430" s="4"/>
      <c r="H430" s="38" t="s">
        <v>980</v>
      </c>
      <c r="I430" s="40"/>
      <c r="J430" s="40"/>
      <c r="K430" s="40"/>
      <c r="L430" s="40"/>
      <c r="M430" s="40"/>
      <c r="N430" s="40"/>
      <c r="O430" s="40"/>
      <c r="P430" s="40"/>
      <c r="Q430" s="40"/>
      <c r="R430" s="40"/>
      <c r="S430" s="40"/>
      <c r="T430" s="40"/>
      <c r="U430" s="40"/>
    </row>
    <row r="431">
      <c r="A431" s="6" t="s">
        <v>981</v>
      </c>
      <c r="B431" s="35">
        <v>1.0</v>
      </c>
      <c r="C431" s="61" t="s">
        <v>307</v>
      </c>
      <c r="D431" s="63">
        <v>96110.0</v>
      </c>
      <c r="E431" s="37">
        <v>43670.0</v>
      </c>
      <c r="F431" s="48"/>
      <c r="G431" s="4"/>
      <c r="H431" s="38" t="s">
        <v>982</v>
      </c>
      <c r="I431" s="40"/>
      <c r="J431" s="40"/>
      <c r="K431" s="40"/>
      <c r="L431" s="40"/>
      <c r="M431" s="40"/>
      <c r="N431" s="40"/>
      <c r="O431" s="40"/>
      <c r="P431" s="40"/>
      <c r="Q431" s="40"/>
      <c r="R431" s="40"/>
      <c r="S431" s="40"/>
      <c r="T431" s="40"/>
      <c r="U431" s="40"/>
    </row>
    <row r="432">
      <c r="A432" s="6" t="s">
        <v>984</v>
      </c>
      <c r="B432" s="35">
        <v>1.0</v>
      </c>
      <c r="C432" s="61" t="s">
        <v>307</v>
      </c>
      <c r="D432" s="63">
        <v>1157170.0</v>
      </c>
      <c r="E432" s="37">
        <v>43774.0</v>
      </c>
      <c r="F432" s="48"/>
      <c r="G432" s="4"/>
      <c r="H432" s="38" t="s">
        <v>985</v>
      </c>
      <c r="I432" s="40"/>
      <c r="J432" s="40"/>
      <c r="K432" s="40"/>
      <c r="L432" s="40"/>
      <c r="M432" s="40"/>
      <c r="N432" s="40"/>
      <c r="O432" s="40"/>
      <c r="P432" s="40"/>
      <c r="Q432" s="40"/>
      <c r="R432" s="40"/>
      <c r="S432" s="40"/>
      <c r="T432" s="40"/>
      <c r="U432" s="40"/>
    </row>
    <row r="433">
      <c r="A433" s="6" t="s">
        <v>987</v>
      </c>
      <c r="B433" s="35">
        <v>1.0</v>
      </c>
      <c r="C433" s="61" t="s">
        <v>307</v>
      </c>
      <c r="D433" s="63">
        <v>101125.0</v>
      </c>
      <c r="E433" s="37">
        <v>43654.0</v>
      </c>
      <c r="F433" s="48"/>
      <c r="G433" s="4"/>
      <c r="H433" s="38" t="s">
        <v>988</v>
      </c>
      <c r="I433" s="40"/>
      <c r="J433" s="40"/>
      <c r="K433" s="40"/>
      <c r="L433" s="40"/>
      <c r="M433" s="40"/>
      <c r="N433" s="40"/>
      <c r="O433" s="40"/>
      <c r="P433" s="40"/>
      <c r="Q433" s="40"/>
      <c r="R433" s="40"/>
      <c r="S433" s="40"/>
      <c r="T433" s="40"/>
      <c r="U433" s="40"/>
    </row>
    <row r="434">
      <c r="A434" s="6" t="s">
        <v>990</v>
      </c>
      <c r="B434" s="35">
        <v>1.0</v>
      </c>
      <c r="C434" s="61" t="s">
        <v>307</v>
      </c>
      <c r="D434" s="63">
        <v>115985.0</v>
      </c>
      <c r="E434" s="37">
        <v>43657.0</v>
      </c>
      <c r="F434" s="48"/>
      <c r="G434" s="4"/>
      <c r="H434" s="38" t="s">
        <v>991</v>
      </c>
      <c r="I434" s="40"/>
      <c r="J434" s="40"/>
      <c r="K434" s="40"/>
      <c r="L434" s="40"/>
      <c r="M434" s="40"/>
      <c r="N434" s="40"/>
      <c r="O434" s="40"/>
      <c r="P434" s="40"/>
      <c r="Q434" s="40"/>
      <c r="R434" s="40"/>
      <c r="S434" s="40"/>
      <c r="T434" s="40"/>
      <c r="U434" s="40"/>
    </row>
    <row r="435">
      <c r="A435" s="6" t="s">
        <v>992</v>
      </c>
      <c r="B435" s="35">
        <v>1.0</v>
      </c>
      <c r="C435" s="61" t="s">
        <v>307</v>
      </c>
      <c r="D435" s="46">
        <v>225700.0</v>
      </c>
      <c r="E435" s="37">
        <v>43619.0</v>
      </c>
      <c r="F435" s="48"/>
      <c r="G435" s="4"/>
      <c r="H435" s="38" t="s">
        <v>993</v>
      </c>
      <c r="I435" s="40"/>
      <c r="J435" s="40"/>
      <c r="K435" s="40"/>
      <c r="L435" s="40"/>
      <c r="M435" s="40"/>
      <c r="N435" s="40"/>
      <c r="O435" s="40"/>
      <c r="P435" s="40"/>
      <c r="Q435" s="40"/>
      <c r="R435" s="40"/>
      <c r="S435" s="40"/>
      <c r="T435" s="40"/>
      <c r="U435" s="40"/>
    </row>
    <row r="436">
      <c r="A436" s="6" t="s">
        <v>994</v>
      </c>
      <c r="B436" s="35">
        <v>1.0</v>
      </c>
      <c r="C436" s="61" t="s">
        <v>307</v>
      </c>
      <c r="D436" s="46">
        <v>741200.0</v>
      </c>
      <c r="E436" s="37">
        <v>43636.0</v>
      </c>
      <c r="F436" s="48"/>
      <c r="G436" s="4"/>
      <c r="H436" s="38" t="s">
        <v>995</v>
      </c>
      <c r="I436" s="40"/>
      <c r="J436" s="40"/>
      <c r="K436" s="40"/>
      <c r="L436" s="40"/>
      <c r="M436" s="40"/>
      <c r="N436" s="40"/>
      <c r="O436" s="40"/>
      <c r="P436" s="40"/>
      <c r="Q436" s="40"/>
      <c r="R436" s="40"/>
      <c r="S436" s="40"/>
      <c r="T436" s="40"/>
      <c r="U436" s="40"/>
    </row>
    <row r="437">
      <c r="A437" s="6" t="s">
        <v>997</v>
      </c>
      <c r="B437" s="35">
        <v>1.0</v>
      </c>
      <c r="C437" s="61" t="s">
        <v>307</v>
      </c>
      <c r="D437" s="46">
        <v>133321.0</v>
      </c>
      <c r="E437" s="37">
        <v>43606.0</v>
      </c>
      <c r="F437" s="48"/>
      <c r="G437" s="4"/>
      <c r="H437" s="38" t="s">
        <v>998</v>
      </c>
      <c r="I437" s="40"/>
      <c r="J437" s="40"/>
      <c r="K437" s="40"/>
      <c r="L437" s="40"/>
      <c r="M437" s="40"/>
      <c r="N437" s="40"/>
      <c r="O437" s="40"/>
      <c r="P437" s="40"/>
      <c r="Q437" s="40"/>
      <c r="R437" s="40"/>
      <c r="S437" s="40"/>
      <c r="T437" s="40"/>
      <c r="U437" s="40"/>
    </row>
    <row r="438">
      <c r="A438" s="6" t="s">
        <v>1000</v>
      </c>
      <c r="B438" s="35">
        <v>1.0</v>
      </c>
      <c r="C438" s="6" t="s">
        <v>316</v>
      </c>
      <c r="D438" s="46">
        <v>340000.0</v>
      </c>
      <c r="E438" s="37">
        <v>43636.0</v>
      </c>
      <c r="F438" s="48"/>
      <c r="G438" s="4"/>
      <c r="H438" s="38" t="s">
        <v>1001</v>
      </c>
      <c r="I438" s="40"/>
      <c r="J438" s="40"/>
      <c r="K438" s="40"/>
      <c r="L438" s="40"/>
      <c r="M438" s="40"/>
      <c r="N438" s="40"/>
      <c r="O438" s="40"/>
      <c r="P438" s="40"/>
      <c r="Q438" s="40"/>
      <c r="R438" s="40"/>
      <c r="S438" s="40"/>
      <c r="T438" s="40"/>
      <c r="U438" s="40"/>
    </row>
    <row r="439">
      <c r="A439" s="6" t="s">
        <v>1003</v>
      </c>
      <c r="B439" s="35">
        <v>1.0</v>
      </c>
      <c r="C439" s="61" t="s">
        <v>307</v>
      </c>
      <c r="D439" s="46">
        <v>104067.0</v>
      </c>
      <c r="E439" s="37">
        <v>43579.0</v>
      </c>
      <c r="F439" s="48"/>
      <c r="G439" s="4"/>
      <c r="H439" s="38" t="s">
        <v>1004</v>
      </c>
      <c r="I439" s="40"/>
      <c r="J439" s="40"/>
      <c r="K439" s="40"/>
      <c r="L439" s="40"/>
      <c r="M439" s="40"/>
      <c r="N439" s="40"/>
      <c r="O439" s="40"/>
      <c r="P439" s="40"/>
      <c r="Q439" s="40"/>
      <c r="R439" s="40"/>
      <c r="S439" s="40"/>
      <c r="T439" s="40"/>
      <c r="U439" s="40"/>
    </row>
    <row r="440">
      <c r="A440" s="6" t="s">
        <v>1005</v>
      </c>
      <c r="B440" s="35">
        <v>1.0</v>
      </c>
      <c r="C440" s="61" t="s">
        <v>307</v>
      </c>
      <c r="D440" s="46">
        <v>212800.0</v>
      </c>
      <c r="E440" s="37">
        <v>43515.0</v>
      </c>
      <c r="F440" s="48"/>
      <c r="G440" s="4"/>
      <c r="H440" s="38" t="s">
        <v>1006</v>
      </c>
      <c r="I440" s="40"/>
      <c r="J440" s="40"/>
      <c r="K440" s="40"/>
      <c r="L440" s="40"/>
      <c r="M440" s="40"/>
      <c r="N440" s="40"/>
      <c r="O440" s="40"/>
      <c r="P440" s="40"/>
      <c r="Q440" s="40"/>
      <c r="R440" s="40"/>
      <c r="S440" s="40"/>
      <c r="T440" s="40"/>
      <c r="U440" s="40"/>
    </row>
    <row r="441">
      <c r="A441" s="6" t="s">
        <v>1007</v>
      </c>
      <c r="B441" s="35">
        <v>1.0</v>
      </c>
      <c r="C441" s="61" t="s">
        <v>307</v>
      </c>
      <c r="D441" s="46">
        <v>816000.0</v>
      </c>
      <c r="E441" s="37">
        <v>43587.0</v>
      </c>
      <c r="F441" s="48"/>
      <c r="G441" s="4"/>
      <c r="H441" s="38" t="s">
        <v>1008</v>
      </c>
      <c r="I441" s="40"/>
      <c r="J441" s="40"/>
      <c r="K441" s="40"/>
      <c r="L441" s="40"/>
      <c r="M441" s="40"/>
      <c r="N441" s="40"/>
      <c r="O441" s="40"/>
      <c r="P441" s="40"/>
      <c r="Q441" s="40"/>
      <c r="R441" s="40"/>
      <c r="S441" s="40"/>
      <c r="T441" s="40"/>
      <c r="U441" s="40"/>
    </row>
    <row r="442">
      <c r="A442" s="6" t="s">
        <v>1009</v>
      </c>
      <c r="B442" s="35">
        <v>1.0</v>
      </c>
      <c r="C442" s="61" t="s">
        <v>307</v>
      </c>
      <c r="D442" s="46">
        <v>205985.0</v>
      </c>
      <c r="E442" s="37">
        <v>43671.0</v>
      </c>
      <c r="F442" s="48"/>
      <c r="G442" s="4"/>
      <c r="H442" s="38" t="s">
        <v>1010</v>
      </c>
      <c r="I442" s="40"/>
      <c r="J442" s="40"/>
      <c r="K442" s="40"/>
      <c r="L442" s="40"/>
      <c r="M442" s="40"/>
      <c r="N442" s="40"/>
      <c r="O442" s="40"/>
      <c r="P442" s="40"/>
      <c r="Q442" s="40"/>
      <c r="R442" s="40"/>
      <c r="S442" s="40"/>
      <c r="T442" s="40"/>
      <c r="U442" s="40"/>
    </row>
    <row r="443">
      <c r="A443" s="6" t="s">
        <v>1011</v>
      </c>
      <c r="B443" s="35">
        <v>1.0</v>
      </c>
      <c r="C443" s="61" t="s">
        <v>319</v>
      </c>
      <c r="D443" s="46">
        <v>1885400.0</v>
      </c>
      <c r="E443" s="37">
        <v>43864.0</v>
      </c>
      <c r="F443" s="6"/>
      <c r="G443" s="4"/>
      <c r="H443" s="38" t="s">
        <v>1012</v>
      </c>
      <c r="I443" s="40"/>
      <c r="J443" s="40"/>
      <c r="K443" s="40"/>
      <c r="L443" s="40"/>
      <c r="M443" s="40"/>
      <c r="N443" s="40"/>
      <c r="O443" s="40"/>
      <c r="P443" s="40"/>
      <c r="Q443" s="40"/>
      <c r="R443" s="40"/>
      <c r="S443" s="40"/>
      <c r="T443" s="40"/>
      <c r="U443" s="40"/>
    </row>
    <row r="444">
      <c r="A444" s="6" t="s">
        <v>1013</v>
      </c>
      <c r="B444" s="35">
        <v>1.0</v>
      </c>
      <c r="C444" s="61" t="s">
        <v>307</v>
      </c>
      <c r="D444" s="46">
        <v>319000.0</v>
      </c>
      <c r="E444" s="37">
        <v>43627.0</v>
      </c>
      <c r="F444" s="6">
        <v>2025.0</v>
      </c>
      <c r="G444" s="4"/>
      <c r="H444" s="38" t="s">
        <v>1014</v>
      </c>
      <c r="I444" s="40"/>
      <c r="J444" s="40"/>
      <c r="K444" s="40"/>
      <c r="L444" s="40"/>
      <c r="M444" s="40"/>
      <c r="N444" s="40"/>
      <c r="O444" s="40"/>
      <c r="P444" s="40"/>
      <c r="Q444" s="40"/>
      <c r="R444" s="40"/>
      <c r="S444" s="40"/>
      <c r="T444" s="40"/>
      <c r="U444" s="40"/>
    </row>
    <row r="445">
      <c r="A445" s="6" t="s">
        <v>1015</v>
      </c>
      <c r="B445" s="35">
        <v>1.0</v>
      </c>
      <c r="C445" s="61" t="s">
        <v>307</v>
      </c>
      <c r="D445" s="46">
        <v>141300.0</v>
      </c>
      <c r="E445" s="37">
        <v>43494.0</v>
      </c>
      <c r="F445" s="48"/>
      <c r="G445" s="4"/>
      <c r="H445" s="38" t="s">
        <v>33</v>
      </c>
      <c r="I445" s="40"/>
      <c r="J445" s="40"/>
      <c r="K445" s="40"/>
      <c r="L445" s="40"/>
      <c r="M445" s="40"/>
      <c r="N445" s="40"/>
      <c r="O445" s="40"/>
      <c r="P445" s="40"/>
      <c r="Q445" s="40"/>
      <c r="R445" s="40"/>
      <c r="S445" s="40"/>
      <c r="T445" s="40"/>
      <c r="U445" s="40"/>
    </row>
    <row r="446">
      <c r="A446" s="6" t="s">
        <v>1016</v>
      </c>
      <c r="B446" s="35">
        <v>1.0</v>
      </c>
      <c r="C446" s="61" t="s">
        <v>307</v>
      </c>
      <c r="D446" s="46">
        <v>321500.0</v>
      </c>
      <c r="E446" s="37">
        <v>43843.0</v>
      </c>
      <c r="F446" s="48"/>
      <c r="G446" s="4"/>
      <c r="H446" s="38" t="s">
        <v>1018</v>
      </c>
      <c r="I446" s="40"/>
      <c r="J446" s="40"/>
      <c r="K446" s="40"/>
      <c r="L446" s="40"/>
      <c r="M446" s="40"/>
      <c r="N446" s="40"/>
      <c r="O446" s="40"/>
      <c r="P446" s="40"/>
      <c r="Q446" s="40"/>
      <c r="R446" s="40"/>
      <c r="S446" s="40"/>
      <c r="T446" s="40"/>
      <c r="U446" s="40"/>
    </row>
    <row r="447">
      <c r="A447" s="6" t="s">
        <v>1019</v>
      </c>
      <c r="B447" s="35">
        <v>1.0</v>
      </c>
      <c r="C447" s="61" t="s">
        <v>307</v>
      </c>
      <c r="D447" s="46">
        <v>130000.0</v>
      </c>
      <c r="E447" s="37">
        <v>43803.0</v>
      </c>
      <c r="F447" s="48"/>
      <c r="G447" s="4"/>
      <c r="H447" s="38" t="s">
        <v>1020</v>
      </c>
      <c r="I447" s="40"/>
      <c r="J447" s="40"/>
      <c r="K447" s="40"/>
      <c r="L447" s="40"/>
      <c r="M447" s="40"/>
      <c r="N447" s="40"/>
      <c r="O447" s="40"/>
      <c r="P447" s="40"/>
      <c r="Q447" s="40"/>
      <c r="R447" s="40"/>
      <c r="S447" s="40"/>
      <c r="T447" s="40"/>
      <c r="U447" s="40"/>
    </row>
    <row r="448">
      <c r="A448" s="6" t="s">
        <v>1022</v>
      </c>
      <c r="B448" s="35">
        <v>1.0</v>
      </c>
      <c r="C448" s="61" t="s">
        <v>307</v>
      </c>
      <c r="D448" s="46">
        <v>235623.0</v>
      </c>
      <c r="E448" s="37">
        <v>43719.0</v>
      </c>
      <c r="F448" s="48"/>
      <c r="G448" s="4"/>
      <c r="H448" s="38" t="s">
        <v>1023</v>
      </c>
      <c r="I448" s="40"/>
      <c r="J448" s="40"/>
      <c r="K448" s="40"/>
      <c r="L448" s="40"/>
      <c r="M448" s="40"/>
      <c r="N448" s="40"/>
      <c r="O448" s="40"/>
      <c r="P448" s="40"/>
      <c r="Q448" s="40"/>
      <c r="R448" s="40"/>
      <c r="S448" s="40"/>
      <c r="T448" s="40"/>
      <c r="U448" s="40"/>
    </row>
    <row r="449">
      <c r="A449" s="6" t="s">
        <v>1025</v>
      </c>
      <c r="B449" s="35">
        <v>1.0</v>
      </c>
      <c r="C449" s="6" t="s">
        <v>316</v>
      </c>
      <c r="D449" s="46">
        <v>22100.0</v>
      </c>
      <c r="E449" s="37">
        <v>43599.0</v>
      </c>
      <c r="F449" s="48"/>
      <c r="G449" s="4"/>
      <c r="H449" s="38" t="s">
        <v>1026</v>
      </c>
      <c r="I449" s="40"/>
      <c r="J449" s="40"/>
      <c r="K449" s="40"/>
      <c r="L449" s="40"/>
      <c r="M449" s="40"/>
      <c r="N449" s="40"/>
      <c r="O449" s="40"/>
      <c r="P449" s="40"/>
      <c r="Q449" s="40"/>
      <c r="R449" s="40"/>
      <c r="S449" s="40"/>
      <c r="T449" s="40"/>
      <c r="U449" s="40"/>
    </row>
    <row r="450">
      <c r="A450" s="6" t="s">
        <v>1027</v>
      </c>
      <c r="B450" s="35">
        <v>1.0</v>
      </c>
      <c r="C450" s="61" t="s">
        <v>307</v>
      </c>
      <c r="D450" s="57">
        <v>17105.0</v>
      </c>
      <c r="E450" s="37">
        <v>43451.0</v>
      </c>
      <c r="F450" s="47"/>
      <c r="G450" s="6" t="s">
        <v>1028</v>
      </c>
      <c r="H450" s="38" t="s">
        <v>1029</v>
      </c>
      <c r="I450" s="40"/>
      <c r="J450" s="40"/>
      <c r="K450" s="40"/>
      <c r="L450" s="40"/>
      <c r="M450" s="40"/>
      <c r="N450" s="40"/>
      <c r="O450" s="40"/>
      <c r="P450" s="40"/>
      <c r="Q450" s="40"/>
      <c r="R450" s="40"/>
      <c r="S450" s="40"/>
      <c r="T450" s="40"/>
      <c r="U450" s="40"/>
    </row>
    <row r="451">
      <c r="A451" s="93" t="s">
        <v>1030</v>
      </c>
      <c r="B451" s="35">
        <v>1.0</v>
      </c>
      <c r="C451" s="61" t="s">
        <v>307</v>
      </c>
      <c r="D451" s="103">
        <v>13668.0</v>
      </c>
      <c r="E451" s="37">
        <v>43549.0</v>
      </c>
      <c r="F451" s="47"/>
      <c r="G451" s="6"/>
      <c r="H451" s="38" t="s">
        <v>1031</v>
      </c>
      <c r="I451" s="40"/>
      <c r="J451" s="40"/>
      <c r="K451" s="40"/>
      <c r="L451" s="40"/>
      <c r="M451" s="40"/>
      <c r="N451" s="40"/>
      <c r="O451" s="40"/>
      <c r="P451" s="40"/>
      <c r="Q451" s="40"/>
      <c r="R451" s="40"/>
      <c r="S451" s="40"/>
      <c r="T451" s="40"/>
      <c r="U451" s="40"/>
    </row>
    <row r="452">
      <c r="A452" s="93" t="s">
        <v>1032</v>
      </c>
      <c r="B452" s="35">
        <v>1.0</v>
      </c>
      <c r="C452" s="61" t="s">
        <v>307</v>
      </c>
      <c r="D452" s="103">
        <v>4898.0</v>
      </c>
      <c r="E452" s="37">
        <v>43619.0</v>
      </c>
      <c r="F452" s="47"/>
      <c r="G452" s="6"/>
      <c r="H452" s="38" t="s">
        <v>1033</v>
      </c>
      <c r="I452" s="40"/>
      <c r="J452" s="40"/>
      <c r="K452" s="40"/>
      <c r="L452" s="40"/>
      <c r="M452" s="40"/>
      <c r="N452" s="40"/>
      <c r="O452" s="40"/>
      <c r="P452" s="40"/>
      <c r="Q452" s="40"/>
      <c r="R452" s="40"/>
      <c r="S452" s="40"/>
      <c r="T452" s="40"/>
      <c r="U452" s="40"/>
    </row>
    <row r="453">
      <c r="A453" s="93" t="s">
        <v>1034</v>
      </c>
      <c r="B453" s="35">
        <v>1.0</v>
      </c>
      <c r="C453" s="61" t="s">
        <v>307</v>
      </c>
      <c r="D453" s="103">
        <v>150200.0</v>
      </c>
      <c r="E453" s="37">
        <v>43493.0</v>
      </c>
      <c r="F453" s="47"/>
      <c r="G453" s="6" t="s">
        <v>1035</v>
      </c>
      <c r="H453" s="38" t="s">
        <v>1036</v>
      </c>
      <c r="I453" s="40"/>
      <c r="J453" s="40"/>
      <c r="K453" s="40"/>
      <c r="L453" s="40"/>
      <c r="M453" s="40"/>
      <c r="N453" s="40"/>
      <c r="O453" s="40"/>
      <c r="P453" s="40"/>
      <c r="Q453" s="40"/>
      <c r="R453" s="40"/>
      <c r="S453" s="40"/>
      <c r="T453" s="40"/>
      <c r="U453" s="40"/>
    </row>
    <row r="454">
      <c r="A454" s="93" t="s">
        <v>1037</v>
      </c>
      <c r="B454" s="35">
        <v>1.0</v>
      </c>
      <c r="C454" s="61" t="s">
        <v>307</v>
      </c>
      <c r="D454" s="57">
        <v>682400.0</v>
      </c>
      <c r="E454" s="37">
        <v>43557.0</v>
      </c>
      <c r="F454" s="47"/>
      <c r="G454" s="6"/>
      <c r="H454" s="38" t="s">
        <v>1038</v>
      </c>
      <c r="I454" s="40"/>
      <c r="J454" s="40"/>
      <c r="K454" s="40"/>
      <c r="L454" s="40"/>
      <c r="M454" s="40"/>
      <c r="N454" s="40"/>
      <c r="O454" s="40"/>
      <c r="P454" s="40"/>
      <c r="Q454" s="40"/>
      <c r="R454" s="40"/>
      <c r="S454" s="40"/>
      <c r="T454" s="40"/>
      <c r="U454" s="40"/>
    </row>
    <row r="455">
      <c r="A455" s="93" t="s">
        <v>1039</v>
      </c>
      <c r="B455" s="35">
        <v>1.0</v>
      </c>
      <c r="C455" s="6" t="s">
        <v>304</v>
      </c>
      <c r="D455" s="57">
        <v>124700.0</v>
      </c>
      <c r="E455" s="37">
        <v>43594.0</v>
      </c>
      <c r="F455" s="47"/>
      <c r="G455" s="6"/>
      <c r="H455" s="38" t="s">
        <v>1040</v>
      </c>
      <c r="I455" s="40"/>
      <c r="J455" s="40"/>
      <c r="K455" s="40"/>
      <c r="L455" s="40"/>
      <c r="M455" s="40"/>
      <c r="N455" s="40"/>
      <c r="O455" s="40"/>
      <c r="P455" s="40"/>
      <c r="Q455" s="40"/>
      <c r="R455" s="40"/>
      <c r="S455" s="40"/>
      <c r="T455" s="40"/>
      <c r="U455" s="40"/>
    </row>
    <row r="456">
      <c r="A456" s="93" t="s">
        <v>1041</v>
      </c>
      <c r="B456" s="35">
        <v>1.0</v>
      </c>
      <c r="C456" s="6" t="s">
        <v>307</v>
      </c>
      <c r="D456" s="57">
        <v>91405.0</v>
      </c>
      <c r="E456" s="37">
        <v>43657.0</v>
      </c>
      <c r="F456" s="47"/>
      <c r="G456" s="6"/>
      <c r="H456" s="38" t="s">
        <v>1042</v>
      </c>
      <c r="I456" s="40"/>
      <c r="J456" s="40"/>
      <c r="K456" s="40"/>
      <c r="L456" s="40"/>
      <c r="M456" s="40"/>
      <c r="N456" s="40"/>
      <c r="O456" s="40"/>
      <c r="P456" s="40"/>
      <c r="Q456" s="40"/>
      <c r="R456" s="40"/>
      <c r="S456" s="40"/>
      <c r="T456" s="40"/>
      <c r="U456" s="40"/>
    </row>
    <row r="457">
      <c r="A457" s="93" t="s">
        <v>1043</v>
      </c>
      <c r="B457" s="35">
        <v>1.0</v>
      </c>
      <c r="C457" s="6" t="s">
        <v>304</v>
      </c>
      <c r="D457" s="57">
        <v>2688.0</v>
      </c>
      <c r="E457" s="37">
        <v>43598.0</v>
      </c>
      <c r="F457" s="47"/>
      <c r="G457" s="6"/>
      <c r="H457" s="38" t="s">
        <v>1044</v>
      </c>
      <c r="I457" s="40"/>
      <c r="J457" s="40"/>
      <c r="K457" s="40"/>
      <c r="L457" s="40"/>
      <c r="M457" s="40"/>
      <c r="N457" s="40"/>
      <c r="O457" s="40"/>
      <c r="P457" s="40"/>
      <c r="Q457" s="40"/>
      <c r="R457" s="40"/>
      <c r="S457" s="40"/>
      <c r="T457" s="40"/>
      <c r="U457" s="40"/>
    </row>
    <row r="458">
      <c r="A458" s="93" t="s">
        <v>1046</v>
      </c>
      <c r="B458" s="35">
        <v>1.0</v>
      </c>
      <c r="C458" s="61" t="s">
        <v>307</v>
      </c>
      <c r="D458" s="57">
        <v>21200.0</v>
      </c>
      <c r="E458" s="37">
        <v>43563.0</v>
      </c>
      <c r="F458" s="47"/>
      <c r="G458" s="6"/>
      <c r="H458" s="38" t="s">
        <v>1047</v>
      </c>
      <c r="I458" s="40"/>
      <c r="J458" s="40"/>
      <c r="K458" s="40"/>
      <c r="L458" s="40"/>
      <c r="M458" s="40"/>
      <c r="N458" s="40"/>
      <c r="O458" s="40"/>
      <c r="P458" s="40"/>
      <c r="Q458" s="40"/>
      <c r="R458" s="40"/>
      <c r="S458" s="40"/>
      <c r="T458" s="40"/>
      <c r="U458" s="40"/>
    </row>
    <row r="459">
      <c r="A459" s="93" t="s">
        <v>1050</v>
      </c>
      <c r="B459" s="35">
        <v>1.0</v>
      </c>
      <c r="C459" s="61" t="s">
        <v>307</v>
      </c>
      <c r="D459" s="57">
        <v>5406.0</v>
      </c>
      <c r="E459" s="37">
        <v>43801.0</v>
      </c>
      <c r="F459" s="47"/>
      <c r="G459" s="6"/>
      <c r="H459" s="38" t="s">
        <v>1052</v>
      </c>
      <c r="I459" s="40"/>
      <c r="J459" s="40"/>
      <c r="K459" s="40"/>
      <c r="L459" s="40"/>
      <c r="M459" s="40"/>
      <c r="N459" s="40"/>
      <c r="O459" s="40"/>
      <c r="P459" s="40"/>
      <c r="Q459" s="40"/>
      <c r="R459" s="40"/>
      <c r="S459" s="40"/>
      <c r="T459" s="40"/>
      <c r="U459" s="40"/>
    </row>
    <row r="460">
      <c r="A460" s="93" t="s">
        <v>1054</v>
      </c>
      <c r="B460" s="35">
        <v>1.0</v>
      </c>
      <c r="C460" s="61" t="s">
        <v>307</v>
      </c>
      <c r="D460" s="57">
        <v>201041.0</v>
      </c>
      <c r="E460" s="37">
        <v>43670.0</v>
      </c>
      <c r="F460" s="47"/>
      <c r="G460" s="6"/>
      <c r="H460" s="38" t="s">
        <v>1055</v>
      </c>
      <c r="I460" s="40"/>
      <c r="J460" s="40"/>
      <c r="K460" s="40"/>
      <c r="L460" s="40"/>
      <c r="M460" s="40"/>
      <c r="N460" s="40"/>
      <c r="O460" s="40"/>
      <c r="P460" s="40"/>
      <c r="Q460" s="40"/>
      <c r="R460" s="40"/>
      <c r="S460" s="40"/>
      <c r="T460" s="40"/>
      <c r="U460" s="40"/>
    </row>
    <row r="461">
      <c r="A461" s="93" t="s">
        <v>1056</v>
      </c>
      <c r="B461" s="35">
        <v>1.0</v>
      </c>
      <c r="C461" s="61" t="s">
        <v>307</v>
      </c>
      <c r="D461" s="57">
        <v>234982.0</v>
      </c>
      <c r="E461" s="37">
        <v>43542.0</v>
      </c>
      <c r="F461" s="47"/>
      <c r="G461" s="6"/>
      <c r="H461" s="38" t="s">
        <v>1057</v>
      </c>
      <c r="I461" s="40"/>
      <c r="J461" s="40"/>
      <c r="K461" s="40"/>
      <c r="L461" s="40"/>
      <c r="M461" s="40"/>
      <c r="N461" s="40"/>
      <c r="O461" s="40"/>
      <c r="P461" s="40"/>
      <c r="Q461" s="40"/>
      <c r="R461" s="40"/>
      <c r="S461" s="40"/>
      <c r="T461" s="40"/>
      <c r="U461" s="40"/>
    </row>
    <row r="462">
      <c r="A462" s="93" t="s">
        <v>1058</v>
      </c>
      <c r="B462" s="35">
        <v>1.0</v>
      </c>
      <c r="C462" s="108" t="s">
        <v>307</v>
      </c>
      <c r="D462" s="57">
        <v>205100.0</v>
      </c>
      <c r="E462" s="37">
        <v>43543.0</v>
      </c>
      <c r="F462" s="47"/>
      <c r="G462" s="6"/>
      <c r="H462" s="38" t="s">
        <v>1059</v>
      </c>
      <c r="I462" s="40"/>
      <c r="J462" s="40"/>
      <c r="K462" s="40"/>
      <c r="L462" s="40"/>
      <c r="M462" s="40"/>
      <c r="N462" s="40"/>
      <c r="O462" s="40"/>
      <c r="P462" s="40"/>
      <c r="Q462" s="40"/>
      <c r="R462" s="40"/>
      <c r="S462" s="40"/>
      <c r="T462" s="40"/>
      <c r="U462" s="40"/>
    </row>
    <row r="463">
      <c r="A463" s="93" t="s">
        <v>1060</v>
      </c>
      <c r="B463" s="35">
        <v>1.0</v>
      </c>
      <c r="C463" s="108" t="s">
        <v>307</v>
      </c>
      <c r="D463" s="57">
        <v>141300.0</v>
      </c>
      <c r="E463" s="37">
        <v>43573.0</v>
      </c>
      <c r="F463" s="47"/>
      <c r="G463" s="6"/>
      <c r="H463" s="38" t="s">
        <v>1061</v>
      </c>
      <c r="I463" s="40"/>
      <c r="J463" s="40"/>
      <c r="K463" s="40"/>
      <c r="L463" s="40"/>
      <c r="M463" s="40"/>
      <c r="N463" s="40"/>
      <c r="O463" s="40"/>
      <c r="P463" s="40"/>
      <c r="Q463" s="40"/>
      <c r="R463" s="40"/>
      <c r="S463" s="40"/>
      <c r="T463" s="40"/>
      <c r="U463" s="40"/>
    </row>
    <row r="464">
      <c r="A464" s="93" t="s">
        <v>1062</v>
      </c>
      <c r="B464" s="35">
        <v>1.0</v>
      </c>
      <c r="C464" s="108" t="s">
        <v>307</v>
      </c>
      <c r="D464" s="57">
        <v>5620.0</v>
      </c>
      <c r="E464" s="37">
        <v>43878.0</v>
      </c>
      <c r="F464" s="47"/>
      <c r="G464" s="6"/>
      <c r="H464" s="38" t="s">
        <v>1063</v>
      </c>
      <c r="I464" s="40"/>
      <c r="J464" s="40"/>
      <c r="K464" s="40"/>
      <c r="L464" s="40"/>
      <c r="M464" s="40"/>
      <c r="N464" s="40"/>
      <c r="O464" s="40"/>
      <c r="P464" s="40"/>
      <c r="Q464" s="40"/>
      <c r="R464" s="40"/>
      <c r="S464" s="40"/>
      <c r="T464" s="40"/>
      <c r="U464" s="40"/>
    </row>
    <row r="465">
      <c r="A465" s="93" t="s">
        <v>1064</v>
      </c>
      <c r="B465" s="35">
        <v>1.0</v>
      </c>
      <c r="C465" s="108" t="s">
        <v>307</v>
      </c>
      <c r="D465" s="57">
        <v>2321.0</v>
      </c>
      <c r="E465" s="37">
        <v>43564.0</v>
      </c>
      <c r="F465" s="47"/>
      <c r="G465" s="6"/>
      <c r="H465" s="38" t="s">
        <v>1065</v>
      </c>
      <c r="I465" s="40"/>
      <c r="J465" s="40"/>
      <c r="K465" s="40"/>
      <c r="L465" s="40"/>
      <c r="M465" s="40"/>
      <c r="N465" s="40"/>
      <c r="O465" s="40"/>
      <c r="P465" s="40"/>
      <c r="Q465" s="40"/>
      <c r="R465" s="40"/>
      <c r="S465" s="40"/>
      <c r="T465" s="40"/>
      <c r="U465" s="40"/>
    </row>
    <row r="466">
      <c r="A466" s="93" t="s">
        <v>1067</v>
      </c>
      <c r="B466" s="35">
        <v>1.0</v>
      </c>
      <c r="C466" s="61" t="s">
        <v>307</v>
      </c>
      <c r="D466" s="57">
        <v>163100.0</v>
      </c>
      <c r="E466" s="37">
        <v>43522.0</v>
      </c>
      <c r="F466" s="47"/>
      <c r="G466" s="57"/>
      <c r="H466" s="38" t="s">
        <v>1068</v>
      </c>
      <c r="I466" s="40"/>
      <c r="J466" s="40"/>
      <c r="K466" s="40"/>
      <c r="L466" s="40"/>
      <c r="M466" s="40"/>
      <c r="N466" s="40"/>
      <c r="O466" s="40"/>
      <c r="P466" s="40"/>
      <c r="Q466" s="40"/>
      <c r="R466" s="40"/>
      <c r="S466" s="40"/>
      <c r="T466" s="40"/>
      <c r="U466" s="40"/>
    </row>
    <row r="467">
      <c r="A467" s="93" t="s">
        <v>1070</v>
      </c>
      <c r="B467" s="35">
        <v>1.0</v>
      </c>
      <c r="C467" s="61" t="s">
        <v>307</v>
      </c>
      <c r="D467" s="57">
        <v>301800.0</v>
      </c>
      <c r="E467" s="37">
        <v>43636.0</v>
      </c>
      <c r="F467" s="47"/>
      <c r="G467" s="57"/>
      <c r="H467" s="38" t="s">
        <v>1071</v>
      </c>
      <c r="I467" s="40"/>
      <c r="J467" s="40"/>
      <c r="K467" s="40"/>
      <c r="L467" s="40"/>
      <c r="M467" s="40"/>
      <c r="N467" s="40"/>
      <c r="O467" s="40"/>
      <c r="P467" s="40"/>
      <c r="Q467" s="40"/>
      <c r="R467" s="40"/>
      <c r="S467" s="40"/>
      <c r="T467" s="40"/>
      <c r="U467" s="40"/>
    </row>
    <row r="468">
      <c r="A468" s="93" t="s">
        <v>1072</v>
      </c>
      <c r="B468" s="35">
        <v>1.0</v>
      </c>
      <c r="C468" s="61" t="s">
        <v>307</v>
      </c>
      <c r="D468" s="57">
        <v>136005.0</v>
      </c>
      <c r="E468" s="37">
        <v>43552.0</v>
      </c>
      <c r="F468" s="47"/>
      <c r="G468" s="6"/>
      <c r="H468" s="38" t="s">
        <v>1073</v>
      </c>
      <c r="I468" s="40"/>
      <c r="J468" s="40"/>
      <c r="K468" s="40"/>
      <c r="L468" s="40"/>
      <c r="M468" s="40"/>
      <c r="N468" s="40"/>
      <c r="O468" s="40"/>
      <c r="P468" s="40"/>
      <c r="Q468" s="40"/>
      <c r="R468" s="40"/>
      <c r="S468" s="40"/>
      <c r="T468" s="40"/>
      <c r="U468" s="40"/>
    </row>
    <row r="469">
      <c r="A469" s="93" t="s">
        <v>1074</v>
      </c>
      <c r="B469" s="35">
        <v>1.0</v>
      </c>
      <c r="C469" s="61" t="s">
        <v>307</v>
      </c>
      <c r="D469" s="57">
        <v>110000.0</v>
      </c>
      <c r="E469" s="37">
        <v>43731.0</v>
      </c>
      <c r="F469" s="47"/>
      <c r="G469" s="6"/>
      <c r="H469" s="38" t="s">
        <v>1075</v>
      </c>
      <c r="I469" s="40"/>
      <c r="J469" s="40"/>
      <c r="K469" s="40"/>
      <c r="L469" s="40"/>
      <c r="M469" s="40"/>
      <c r="N469" s="40"/>
      <c r="O469" s="40"/>
      <c r="P469" s="40"/>
      <c r="Q469" s="40"/>
      <c r="R469" s="40"/>
      <c r="S469" s="40"/>
      <c r="T469" s="40"/>
      <c r="U469" s="40"/>
    </row>
    <row r="470">
      <c r="A470" s="93" t="s">
        <v>1077</v>
      </c>
      <c r="B470" s="35">
        <v>1.0</v>
      </c>
      <c r="C470" s="6" t="s">
        <v>316</v>
      </c>
      <c r="D470" s="36">
        <v>176800.0</v>
      </c>
      <c r="E470" s="37">
        <v>43643.0</v>
      </c>
      <c r="F470" s="47"/>
      <c r="G470" s="6"/>
      <c r="H470" s="38" t="s">
        <v>1078</v>
      </c>
      <c r="I470" s="40"/>
      <c r="J470" s="40"/>
      <c r="K470" s="40"/>
      <c r="L470" s="40"/>
      <c r="M470" s="40"/>
      <c r="N470" s="40"/>
      <c r="O470" s="40"/>
      <c r="P470" s="40"/>
      <c r="Q470" s="40"/>
      <c r="R470" s="40"/>
      <c r="S470" s="40"/>
      <c r="T470" s="40"/>
      <c r="U470" s="40"/>
    </row>
    <row r="471">
      <c r="A471" s="93" t="s">
        <v>1079</v>
      </c>
      <c r="B471" s="35">
        <v>1.0</v>
      </c>
      <c r="C471" s="61" t="s">
        <v>307</v>
      </c>
      <c r="D471" s="36">
        <v>196904.0</v>
      </c>
      <c r="E471" s="37">
        <v>43655.0</v>
      </c>
      <c r="F471" s="47"/>
      <c r="G471" s="6"/>
      <c r="H471" s="38" t="s">
        <v>1080</v>
      </c>
      <c r="I471" s="40"/>
      <c r="J471" s="40"/>
      <c r="K471" s="40"/>
      <c r="L471" s="40"/>
      <c r="M471" s="40"/>
      <c r="N471" s="40"/>
      <c r="O471" s="40"/>
      <c r="P471" s="40"/>
      <c r="Q471" s="40"/>
      <c r="R471" s="40"/>
      <c r="S471" s="40"/>
      <c r="T471" s="40"/>
      <c r="U471" s="40"/>
    </row>
    <row r="472">
      <c r="A472" s="93" t="s">
        <v>1081</v>
      </c>
      <c r="B472" s="35">
        <v>1.0</v>
      </c>
      <c r="C472" s="61" t="s">
        <v>307</v>
      </c>
      <c r="D472" s="36">
        <v>53244.0</v>
      </c>
      <c r="E472" s="37">
        <v>43669.0</v>
      </c>
      <c r="F472" s="47"/>
      <c r="G472" s="6"/>
      <c r="H472" s="38" t="s">
        <v>1082</v>
      </c>
      <c r="I472" s="40"/>
      <c r="J472" s="40"/>
      <c r="K472" s="40"/>
      <c r="L472" s="40"/>
      <c r="M472" s="40"/>
      <c r="N472" s="40"/>
      <c r="O472" s="40"/>
      <c r="P472" s="40"/>
      <c r="Q472" s="40"/>
      <c r="R472" s="40"/>
      <c r="S472" s="40"/>
      <c r="T472" s="40"/>
      <c r="U472" s="40"/>
    </row>
    <row r="473">
      <c r="A473" s="93" t="s">
        <v>1084</v>
      </c>
      <c r="B473" s="35">
        <v>1.0</v>
      </c>
      <c r="C473" s="61" t="s">
        <v>307</v>
      </c>
      <c r="D473" s="36">
        <v>220001.0</v>
      </c>
      <c r="E473" s="37">
        <v>43663.0</v>
      </c>
      <c r="F473" s="47"/>
      <c r="G473" s="6"/>
      <c r="H473" s="38" t="s">
        <v>1085</v>
      </c>
      <c r="I473" s="40"/>
      <c r="J473" s="40"/>
      <c r="K473" s="40"/>
      <c r="L473" s="40"/>
      <c r="M473" s="40"/>
      <c r="N473" s="40"/>
      <c r="O473" s="40"/>
      <c r="P473" s="40"/>
      <c r="Q473" s="40"/>
      <c r="R473" s="40"/>
      <c r="S473" s="40"/>
      <c r="T473" s="40"/>
      <c r="U473" s="40"/>
    </row>
    <row r="474">
      <c r="A474" s="93" t="s">
        <v>1087</v>
      </c>
      <c r="B474" s="35">
        <v>1.0</v>
      </c>
      <c r="C474" s="61" t="s">
        <v>307</v>
      </c>
      <c r="D474" s="36">
        <v>70365.0</v>
      </c>
      <c r="E474" s="37">
        <v>43733.0</v>
      </c>
      <c r="F474" s="47"/>
      <c r="G474" s="6"/>
      <c r="H474" s="38" t="s">
        <v>1088</v>
      </c>
      <c r="I474" s="40"/>
      <c r="J474" s="40"/>
      <c r="K474" s="40"/>
      <c r="L474" s="40"/>
      <c r="M474" s="40"/>
      <c r="N474" s="40"/>
      <c r="O474" s="40"/>
      <c r="P474" s="40"/>
      <c r="Q474" s="40"/>
      <c r="R474" s="40"/>
      <c r="S474" s="40"/>
      <c r="T474" s="40"/>
      <c r="U474" s="40"/>
    </row>
    <row r="475">
      <c r="A475" s="93" t="s">
        <v>1089</v>
      </c>
      <c r="B475" s="35">
        <v>1.0</v>
      </c>
      <c r="C475" s="61" t="s">
        <v>307</v>
      </c>
      <c r="D475" s="57">
        <v>10700.0</v>
      </c>
      <c r="E475" s="37">
        <v>43626.0</v>
      </c>
      <c r="F475" s="47"/>
      <c r="G475" s="6"/>
      <c r="H475" s="38" t="s">
        <v>1090</v>
      </c>
      <c r="I475" s="40"/>
      <c r="J475" s="40"/>
      <c r="K475" s="40"/>
      <c r="L475" s="40"/>
      <c r="M475" s="40"/>
      <c r="N475" s="40"/>
      <c r="O475" s="40"/>
      <c r="P475" s="40"/>
      <c r="Q475" s="40"/>
      <c r="R475" s="40"/>
      <c r="S475" s="40"/>
      <c r="T475" s="40"/>
      <c r="U475" s="40"/>
    </row>
    <row r="476">
      <c r="A476" s="93" t="s">
        <v>1091</v>
      </c>
      <c r="B476" s="35">
        <v>1.0</v>
      </c>
      <c r="C476" s="61" t="s">
        <v>307</v>
      </c>
      <c r="D476" s="57">
        <v>95656.0</v>
      </c>
      <c r="E476" s="37">
        <v>43724.0</v>
      </c>
      <c r="F476" s="47"/>
      <c r="G476" s="6"/>
      <c r="H476" s="38" t="s">
        <v>1092</v>
      </c>
      <c r="I476" s="40"/>
      <c r="J476" s="40"/>
      <c r="K476" s="40"/>
      <c r="L476" s="40"/>
      <c r="M476" s="40"/>
      <c r="N476" s="40"/>
      <c r="O476" s="40"/>
      <c r="P476" s="40"/>
      <c r="Q476" s="40"/>
      <c r="R476" s="40"/>
      <c r="S476" s="40"/>
      <c r="T476" s="40"/>
      <c r="U476" s="40"/>
    </row>
    <row r="477">
      <c r="A477" s="93" t="s">
        <v>1093</v>
      </c>
      <c r="B477" s="35">
        <v>1.0</v>
      </c>
      <c r="C477" s="61" t="s">
        <v>307</v>
      </c>
      <c r="D477" s="57">
        <v>7694.0</v>
      </c>
      <c r="E477" s="37">
        <v>43690.0</v>
      </c>
      <c r="F477" s="47"/>
      <c r="G477" s="6"/>
      <c r="H477" s="38" t="s">
        <v>1094</v>
      </c>
      <c r="I477" s="40"/>
      <c r="J477" s="40"/>
      <c r="K477" s="40"/>
      <c r="L477" s="40"/>
      <c r="M477" s="40"/>
      <c r="N477" s="40"/>
      <c r="O477" s="40"/>
      <c r="P477" s="40"/>
      <c r="Q477" s="40"/>
      <c r="R477" s="40"/>
      <c r="S477" s="40"/>
      <c r="T477" s="40"/>
      <c r="U477" s="40"/>
    </row>
    <row r="478">
      <c r="A478" s="93" t="s">
        <v>1095</v>
      </c>
      <c r="B478" s="35">
        <v>1.0</v>
      </c>
      <c r="C478" s="61" t="s">
        <v>307</v>
      </c>
      <c r="D478" s="57">
        <v>107194.0</v>
      </c>
      <c r="E478" s="37">
        <v>43664.0</v>
      </c>
      <c r="F478" s="47"/>
      <c r="G478" s="6"/>
      <c r="H478" s="38" t="s">
        <v>1097</v>
      </c>
      <c r="I478" s="40"/>
      <c r="J478" s="40"/>
      <c r="K478" s="40"/>
      <c r="L478" s="40"/>
      <c r="M478" s="40"/>
      <c r="N478" s="40"/>
      <c r="O478" s="40"/>
      <c r="P478" s="40"/>
      <c r="Q478" s="40"/>
      <c r="R478" s="40"/>
      <c r="S478" s="40"/>
      <c r="T478" s="40"/>
      <c r="U478" s="40"/>
    </row>
    <row r="479">
      <c r="A479" s="93" t="s">
        <v>1098</v>
      </c>
      <c r="B479" s="35">
        <v>1.0</v>
      </c>
      <c r="C479" s="61" t="s">
        <v>307</v>
      </c>
      <c r="D479" s="57">
        <v>114474.0</v>
      </c>
      <c r="E479" s="37">
        <v>43531.0</v>
      </c>
      <c r="F479" s="47"/>
      <c r="G479" s="6"/>
      <c r="H479" s="38" t="s">
        <v>1099</v>
      </c>
      <c r="I479" s="40"/>
      <c r="J479" s="40"/>
      <c r="K479" s="40"/>
      <c r="L479" s="40"/>
      <c r="M479" s="40"/>
      <c r="N479" s="40"/>
      <c r="O479" s="40"/>
      <c r="P479" s="40"/>
      <c r="Q479" s="40"/>
      <c r="R479" s="40"/>
      <c r="S479" s="40"/>
      <c r="T479" s="40"/>
      <c r="U479" s="40"/>
    </row>
    <row r="480">
      <c r="A480" s="93" t="s">
        <v>1100</v>
      </c>
      <c r="B480" s="35">
        <v>1.0</v>
      </c>
      <c r="C480" s="61" t="s">
        <v>307</v>
      </c>
      <c r="D480" s="57">
        <v>95142.0</v>
      </c>
      <c r="E480" s="37">
        <v>43636.0</v>
      </c>
      <c r="F480" s="47"/>
      <c r="G480" s="6"/>
      <c r="H480" s="38" t="s">
        <v>1101</v>
      </c>
      <c r="I480" s="40"/>
      <c r="J480" s="40"/>
      <c r="K480" s="40"/>
      <c r="L480" s="40"/>
      <c r="M480" s="40"/>
      <c r="N480" s="40"/>
      <c r="O480" s="40"/>
      <c r="P480" s="40"/>
      <c r="Q480" s="40"/>
      <c r="R480" s="40"/>
      <c r="S480" s="40"/>
      <c r="T480" s="40"/>
      <c r="U480" s="40"/>
    </row>
    <row r="481">
      <c r="A481" s="93" t="s">
        <v>1102</v>
      </c>
      <c r="B481" s="35">
        <v>1.0</v>
      </c>
      <c r="C481" s="61" t="s">
        <v>307</v>
      </c>
      <c r="D481" s="57">
        <v>54920.0</v>
      </c>
      <c r="E481" s="37">
        <v>43748.0</v>
      </c>
      <c r="F481" s="47"/>
      <c r="G481" s="6"/>
      <c r="H481" s="38" t="s">
        <v>1103</v>
      </c>
      <c r="I481" s="40"/>
      <c r="J481" s="40"/>
      <c r="K481" s="40"/>
      <c r="L481" s="40"/>
      <c r="M481" s="40"/>
      <c r="N481" s="40"/>
      <c r="O481" s="40"/>
      <c r="P481" s="40"/>
      <c r="Q481" s="40"/>
      <c r="R481" s="40"/>
      <c r="S481" s="40"/>
      <c r="T481" s="40"/>
      <c r="U481" s="40"/>
    </row>
    <row r="482">
      <c r="A482" s="93" t="s">
        <v>1104</v>
      </c>
      <c r="B482" s="35">
        <v>1.0</v>
      </c>
      <c r="C482" s="61" t="s">
        <v>769</v>
      </c>
      <c r="D482" s="57">
        <v>33500.0</v>
      </c>
      <c r="E482" s="37">
        <v>43552.0</v>
      </c>
      <c r="F482" s="47"/>
      <c r="G482" s="6"/>
      <c r="H482" s="38" t="s">
        <v>1105</v>
      </c>
      <c r="I482" s="40"/>
      <c r="J482" s="40"/>
      <c r="K482" s="40"/>
      <c r="L482" s="40"/>
      <c r="M482" s="40"/>
      <c r="N482" s="40"/>
      <c r="O482" s="40"/>
      <c r="P482" s="40"/>
      <c r="Q482" s="40"/>
      <c r="R482" s="40"/>
      <c r="S482" s="40"/>
      <c r="T482" s="40"/>
      <c r="U482" s="40"/>
    </row>
    <row r="483">
      <c r="A483" s="93" t="s">
        <v>1107</v>
      </c>
      <c r="B483" s="35">
        <v>1.0</v>
      </c>
      <c r="C483" s="61" t="s">
        <v>307</v>
      </c>
      <c r="D483" s="57">
        <v>4690.0</v>
      </c>
      <c r="E483" s="37">
        <v>43521.0</v>
      </c>
      <c r="F483" s="47"/>
      <c r="G483" s="6"/>
      <c r="H483" s="38" t="s">
        <v>1108</v>
      </c>
      <c r="I483" s="40"/>
      <c r="J483" s="40"/>
      <c r="K483" s="40"/>
      <c r="L483" s="40"/>
      <c r="M483" s="40"/>
      <c r="N483" s="40"/>
      <c r="O483" s="40"/>
      <c r="P483" s="40"/>
      <c r="Q483" s="40"/>
      <c r="R483" s="40"/>
      <c r="S483" s="40"/>
      <c r="T483" s="40"/>
      <c r="U483" s="40"/>
    </row>
    <row r="484">
      <c r="A484" s="45" t="s">
        <v>1109</v>
      </c>
      <c r="B484" s="35">
        <v>1.0</v>
      </c>
      <c r="C484" s="61" t="s">
        <v>307</v>
      </c>
      <c r="D484" s="63">
        <v>147095.0</v>
      </c>
      <c r="E484" s="37">
        <v>43655.0</v>
      </c>
      <c r="F484" s="47"/>
      <c r="G484" s="6"/>
      <c r="H484" s="38" t="s">
        <v>1110</v>
      </c>
      <c r="I484" s="40"/>
      <c r="J484" s="40"/>
      <c r="K484" s="40"/>
      <c r="L484" s="40"/>
      <c r="M484" s="40"/>
      <c r="N484" s="40"/>
      <c r="O484" s="40"/>
      <c r="P484" s="40"/>
      <c r="Q484" s="40"/>
      <c r="R484" s="40"/>
      <c r="S484" s="40"/>
      <c r="T484" s="40"/>
      <c r="U484" s="40"/>
    </row>
    <row r="485">
      <c r="A485" s="45" t="s">
        <v>1111</v>
      </c>
      <c r="B485" s="35">
        <v>1.0</v>
      </c>
      <c r="C485" s="61" t="s">
        <v>307</v>
      </c>
      <c r="D485" s="63">
        <v>1650.0</v>
      </c>
      <c r="E485" s="37">
        <v>43781.0</v>
      </c>
      <c r="F485" s="43"/>
      <c r="G485" s="6"/>
      <c r="H485" s="38" t="s">
        <v>1112</v>
      </c>
      <c r="I485" s="40"/>
      <c r="J485" s="40"/>
      <c r="K485" s="40"/>
      <c r="L485" s="40"/>
      <c r="M485" s="40"/>
      <c r="N485" s="40"/>
      <c r="O485" s="40"/>
      <c r="P485" s="40"/>
      <c r="Q485" s="40"/>
      <c r="R485" s="40"/>
      <c r="S485" s="40"/>
      <c r="T485" s="40"/>
      <c r="U485" s="40"/>
    </row>
    <row r="486">
      <c r="A486" s="45" t="s">
        <v>1113</v>
      </c>
      <c r="B486" s="35">
        <v>1.0</v>
      </c>
      <c r="C486" s="61" t="s">
        <v>307</v>
      </c>
      <c r="D486" s="63">
        <v>180049.0</v>
      </c>
      <c r="E486" s="37">
        <v>43656.0</v>
      </c>
      <c r="F486" s="43" t="s">
        <v>1114</v>
      </c>
      <c r="G486" s="6"/>
      <c r="H486" s="38" t="s">
        <v>1115</v>
      </c>
      <c r="I486" s="40"/>
      <c r="J486" s="40"/>
      <c r="K486" s="40"/>
      <c r="L486" s="40"/>
      <c r="M486" s="40"/>
      <c r="N486" s="40"/>
      <c r="O486" s="40"/>
      <c r="P486" s="40"/>
      <c r="Q486" s="40"/>
      <c r="R486" s="40"/>
      <c r="S486" s="40"/>
      <c r="T486" s="40"/>
      <c r="U486" s="40"/>
    </row>
    <row r="487">
      <c r="A487" s="45" t="s">
        <v>1116</v>
      </c>
      <c r="B487" s="35">
        <v>1.0</v>
      </c>
      <c r="C487" s="61" t="s">
        <v>307</v>
      </c>
      <c r="D487" s="63">
        <v>4246.0</v>
      </c>
      <c r="E487" s="37">
        <v>43564.0</v>
      </c>
      <c r="F487" s="47"/>
      <c r="G487" s="6"/>
      <c r="H487" s="38" t="s">
        <v>1117</v>
      </c>
      <c r="I487" s="40"/>
      <c r="J487" s="40"/>
      <c r="K487" s="40"/>
      <c r="L487" s="40"/>
      <c r="M487" s="40"/>
      <c r="N487" s="40"/>
      <c r="O487" s="40"/>
      <c r="P487" s="40"/>
      <c r="Q487" s="40"/>
      <c r="R487" s="40"/>
      <c r="S487" s="40"/>
      <c r="T487" s="40"/>
      <c r="U487" s="40"/>
    </row>
    <row r="488">
      <c r="A488" s="45" t="s">
        <v>1119</v>
      </c>
      <c r="B488" s="35">
        <v>1.0</v>
      </c>
      <c r="C488" s="61" t="s">
        <v>307</v>
      </c>
      <c r="D488" s="46">
        <v>31165.0</v>
      </c>
      <c r="E488" s="37">
        <v>43522.0</v>
      </c>
      <c r="F488" s="47"/>
      <c r="G488" s="6"/>
      <c r="H488" s="40" t="s">
        <v>33</v>
      </c>
      <c r="I488" s="40"/>
      <c r="J488" s="40"/>
      <c r="K488" s="40"/>
      <c r="L488" s="40"/>
      <c r="M488" s="40"/>
      <c r="N488" s="40"/>
      <c r="O488" s="40"/>
      <c r="P488" s="40"/>
      <c r="Q488" s="40"/>
      <c r="R488" s="40"/>
      <c r="S488" s="40"/>
      <c r="T488" s="40"/>
      <c r="U488" s="40"/>
    </row>
    <row r="489">
      <c r="A489" s="93" t="s">
        <v>1120</v>
      </c>
      <c r="B489" s="35">
        <v>1.0</v>
      </c>
      <c r="C489" s="61" t="s">
        <v>307</v>
      </c>
      <c r="D489" s="63">
        <v>254408.0</v>
      </c>
      <c r="E489" s="37">
        <v>43663.0</v>
      </c>
      <c r="F489" s="47"/>
      <c r="G489" s="6"/>
      <c r="H489" s="38" t="s">
        <v>1121</v>
      </c>
      <c r="I489" s="40"/>
      <c r="J489" s="40"/>
      <c r="K489" s="40"/>
      <c r="L489" s="40"/>
      <c r="M489" s="40"/>
      <c r="N489" s="40"/>
      <c r="O489" s="40"/>
      <c r="P489" s="40"/>
      <c r="Q489" s="40"/>
      <c r="R489" s="40"/>
      <c r="S489" s="40"/>
      <c r="T489" s="40"/>
      <c r="U489" s="40"/>
    </row>
    <row r="490">
      <c r="A490" s="93" t="s">
        <v>186</v>
      </c>
      <c r="B490" s="35">
        <v>1.0</v>
      </c>
      <c r="C490" s="61" t="s">
        <v>307</v>
      </c>
      <c r="D490" s="63">
        <v>45000.0</v>
      </c>
      <c r="E490" s="37">
        <v>43633.0</v>
      </c>
      <c r="F490" s="47"/>
      <c r="G490" s="6"/>
      <c r="H490" s="38" t="s">
        <v>1123</v>
      </c>
      <c r="I490" s="40"/>
      <c r="J490" s="40"/>
      <c r="K490" s="40"/>
      <c r="L490" s="40"/>
      <c r="M490" s="40"/>
      <c r="N490" s="40"/>
      <c r="O490" s="40"/>
      <c r="P490" s="40"/>
      <c r="Q490" s="40"/>
      <c r="R490" s="40"/>
      <c r="S490" s="40"/>
      <c r="T490" s="40"/>
      <c r="U490" s="40"/>
    </row>
    <row r="491">
      <c r="A491" s="93" t="s">
        <v>1124</v>
      </c>
      <c r="B491" s="35">
        <v>1.0</v>
      </c>
      <c r="C491" s="61" t="s">
        <v>307</v>
      </c>
      <c r="D491" s="57">
        <v>107902.0</v>
      </c>
      <c r="E491" s="37">
        <v>43472.0</v>
      </c>
      <c r="F491" s="47"/>
      <c r="G491" s="6" t="s">
        <v>1125</v>
      </c>
      <c r="H491" s="38" t="s">
        <v>1126</v>
      </c>
      <c r="I491" s="40"/>
      <c r="J491" s="40"/>
      <c r="K491" s="40"/>
      <c r="L491" s="40"/>
      <c r="M491" s="40"/>
      <c r="N491" s="40"/>
      <c r="O491" s="40"/>
      <c r="P491" s="40"/>
      <c r="Q491" s="40"/>
      <c r="R491" s="40"/>
      <c r="S491" s="40"/>
      <c r="T491" s="40"/>
      <c r="U491" s="40"/>
    </row>
    <row r="492">
      <c r="A492" s="93" t="s">
        <v>1127</v>
      </c>
      <c r="B492" s="35">
        <v>1.0</v>
      </c>
      <c r="C492" s="61" t="s">
        <v>316</v>
      </c>
      <c r="D492" s="73">
        <v>5438000.0</v>
      </c>
      <c r="E492" s="159">
        <v>43583.0</v>
      </c>
      <c r="F492" s="47"/>
      <c r="G492" s="6"/>
      <c r="H492" s="38" t="s">
        <v>1128</v>
      </c>
      <c r="I492" s="40"/>
      <c r="J492" s="40"/>
      <c r="K492" s="40"/>
      <c r="L492" s="40"/>
      <c r="M492" s="40"/>
      <c r="N492" s="40"/>
      <c r="O492" s="40"/>
      <c r="P492" s="40"/>
      <c r="Q492" s="40"/>
      <c r="R492" s="40"/>
      <c r="S492" s="40"/>
      <c r="T492" s="40"/>
      <c r="U492" s="40"/>
    </row>
    <row r="493">
      <c r="A493" s="93" t="s">
        <v>1129</v>
      </c>
      <c r="B493" s="35">
        <v>1.0</v>
      </c>
      <c r="C493" s="61" t="s">
        <v>307</v>
      </c>
      <c r="D493" s="57">
        <v>274589.0</v>
      </c>
      <c r="E493" s="37">
        <v>43664.0</v>
      </c>
      <c r="F493" s="47"/>
      <c r="G493" s="6"/>
      <c r="H493" s="38" t="s">
        <v>1130</v>
      </c>
      <c r="I493" s="40"/>
      <c r="J493" s="40"/>
      <c r="K493" s="40"/>
      <c r="L493" s="40"/>
      <c r="M493" s="40"/>
      <c r="N493" s="40"/>
      <c r="O493" s="40"/>
      <c r="P493" s="40"/>
      <c r="Q493" s="40"/>
      <c r="R493" s="40"/>
      <c r="S493" s="40"/>
      <c r="T493" s="40"/>
      <c r="U493" s="40"/>
    </row>
    <row r="494">
      <c r="A494" s="93" t="s">
        <v>1131</v>
      </c>
      <c r="B494" s="35">
        <v>1.0</v>
      </c>
      <c r="C494" s="61" t="s">
        <v>307</v>
      </c>
      <c r="D494" s="57">
        <v>7314.0</v>
      </c>
      <c r="E494" s="37">
        <v>43669.0</v>
      </c>
      <c r="F494" s="47"/>
      <c r="G494" s="6"/>
      <c r="H494" s="38" t="s">
        <v>1132</v>
      </c>
      <c r="I494" s="40"/>
      <c r="J494" s="40"/>
      <c r="K494" s="40"/>
      <c r="L494" s="40"/>
      <c r="M494" s="40"/>
      <c r="N494" s="40"/>
      <c r="O494" s="40"/>
      <c r="P494" s="40"/>
      <c r="Q494" s="40"/>
      <c r="R494" s="40"/>
      <c r="S494" s="40"/>
      <c r="T494" s="40"/>
      <c r="U494" s="40"/>
    </row>
    <row r="495">
      <c r="A495" s="93" t="s">
        <v>1133</v>
      </c>
      <c r="B495" s="35">
        <v>1.0</v>
      </c>
      <c r="C495" s="61" t="s">
        <v>307</v>
      </c>
      <c r="D495" s="57">
        <v>577800.0</v>
      </c>
      <c r="E495" s="37">
        <v>43502.0</v>
      </c>
      <c r="F495" s="47"/>
      <c r="G495" s="6"/>
      <c r="H495" s="38" t="s">
        <v>1134</v>
      </c>
      <c r="I495" s="40"/>
      <c r="J495" s="40"/>
      <c r="K495" s="40"/>
      <c r="L495" s="40"/>
      <c r="M495" s="40"/>
      <c r="N495" s="40"/>
      <c r="O495" s="40"/>
      <c r="P495" s="40"/>
      <c r="Q495" s="40"/>
      <c r="R495" s="40"/>
      <c r="S495" s="40"/>
      <c r="T495" s="40"/>
      <c r="U495" s="40"/>
    </row>
    <row r="496">
      <c r="A496" s="45" t="s">
        <v>1135</v>
      </c>
      <c r="B496" s="35">
        <v>1.0</v>
      </c>
      <c r="C496" s="61" t="s">
        <v>307</v>
      </c>
      <c r="D496" s="46">
        <v>1358200.0</v>
      </c>
      <c r="E496" s="37">
        <v>43787.0</v>
      </c>
      <c r="F496" s="47"/>
      <c r="G496" s="6"/>
      <c r="H496" s="38" t="s">
        <v>1136</v>
      </c>
      <c r="I496" s="40"/>
      <c r="J496" s="40"/>
      <c r="K496" s="40"/>
      <c r="L496" s="40"/>
      <c r="M496" s="40"/>
      <c r="N496" s="40"/>
      <c r="O496" s="40"/>
      <c r="P496" s="40"/>
      <c r="Q496" s="40"/>
      <c r="R496" s="40"/>
      <c r="S496" s="40"/>
      <c r="T496" s="40"/>
      <c r="U496" s="40"/>
    </row>
    <row r="497">
      <c r="A497" s="45" t="s">
        <v>1137</v>
      </c>
      <c r="B497" s="35">
        <v>1.0</v>
      </c>
      <c r="C497" s="61" t="s">
        <v>316</v>
      </c>
      <c r="D497" s="46">
        <v>22990.0</v>
      </c>
      <c r="E497" s="37">
        <v>43852.0</v>
      </c>
      <c r="F497" s="47"/>
      <c r="G497" s="6"/>
      <c r="H497" s="38" t="s">
        <v>1138</v>
      </c>
      <c r="I497" s="40"/>
      <c r="J497" s="40"/>
      <c r="K497" s="40"/>
      <c r="L497" s="40"/>
      <c r="M497" s="40"/>
      <c r="N497" s="40"/>
      <c r="O497" s="40"/>
      <c r="P497" s="40"/>
      <c r="Q497" s="40"/>
      <c r="R497" s="40"/>
      <c r="S497" s="40"/>
      <c r="T497" s="40"/>
      <c r="U497" s="40"/>
    </row>
    <row r="498">
      <c r="A498" s="45" t="s">
        <v>1139</v>
      </c>
      <c r="B498" s="35">
        <v>1.0</v>
      </c>
      <c r="C498" s="61" t="s">
        <v>307</v>
      </c>
      <c r="D498" s="46">
        <v>71715.0</v>
      </c>
      <c r="E498" s="37">
        <v>43549.0</v>
      </c>
      <c r="F498" s="47"/>
      <c r="G498" s="6"/>
      <c r="H498" s="38" t="s">
        <v>1140</v>
      </c>
      <c r="I498" s="40"/>
      <c r="J498" s="40"/>
      <c r="K498" s="40"/>
      <c r="L498" s="40"/>
      <c r="M498" s="40"/>
      <c r="N498" s="40"/>
      <c r="O498" s="40"/>
      <c r="P498" s="40"/>
      <c r="Q498" s="40"/>
      <c r="R498" s="40"/>
      <c r="S498" s="40"/>
      <c r="T498" s="40"/>
      <c r="U498" s="40"/>
    </row>
    <row r="499">
      <c r="A499" s="45" t="s">
        <v>1141</v>
      </c>
      <c r="B499" s="35">
        <v>1.0</v>
      </c>
      <c r="C499" s="61" t="s">
        <v>307</v>
      </c>
      <c r="D499" s="46">
        <v>493200.0</v>
      </c>
      <c r="E499" s="37">
        <v>43601.0</v>
      </c>
      <c r="F499" s="47"/>
      <c r="G499" s="6"/>
      <c r="H499" s="38" t="s">
        <v>1142</v>
      </c>
      <c r="I499" s="40"/>
      <c r="J499" s="40"/>
      <c r="K499" s="40"/>
      <c r="L499" s="40"/>
      <c r="M499" s="40"/>
      <c r="N499" s="40"/>
      <c r="O499" s="40"/>
      <c r="P499" s="40"/>
      <c r="Q499" s="40"/>
      <c r="R499" s="40"/>
      <c r="S499" s="40"/>
      <c r="T499" s="40"/>
      <c r="U499" s="40"/>
    </row>
    <row r="500">
      <c r="A500" s="45" t="s">
        <v>1143</v>
      </c>
      <c r="B500" s="35">
        <v>1.0</v>
      </c>
      <c r="C500" s="61" t="s">
        <v>307</v>
      </c>
      <c r="D500" s="46">
        <v>12569.0</v>
      </c>
      <c r="E500" s="37">
        <v>43773.0</v>
      </c>
      <c r="F500" s="47"/>
      <c r="G500" s="6"/>
      <c r="H500" s="38" t="s">
        <v>1144</v>
      </c>
      <c r="I500" s="40"/>
      <c r="J500" s="40"/>
      <c r="K500" s="40"/>
      <c r="L500" s="40"/>
      <c r="M500" s="40"/>
      <c r="N500" s="40"/>
      <c r="O500" s="40"/>
      <c r="P500" s="40"/>
      <c r="Q500" s="40"/>
      <c r="R500" s="40"/>
      <c r="S500" s="40"/>
      <c r="T500" s="40"/>
      <c r="U500" s="40"/>
    </row>
    <row r="501">
      <c r="A501" s="45" t="s">
        <v>1145</v>
      </c>
      <c r="B501" s="35">
        <v>1.0</v>
      </c>
      <c r="C501" s="61" t="s">
        <v>307</v>
      </c>
      <c r="D501" s="46">
        <v>555200.0</v>
      </c>
      <c r="E501" s="37">
        <v>43516.0</v>
      </c>
      <c r="F501" s="47"/>
      <c r="G501" s="6"/>
      <c r="H501" s="38" t="s">
        <v>1146</v>
      </c>
      <c r="I501" s="40"/>
      <c r="J501" s="40"/>
      <c r="K501" s="40"/>
      <c r="L501" s="40"/>
      <c r="M501" s="40"/>
      <c r="N501" s="40"/>
      <c r="O501" s="40"/>
      <c r="P501" s="40"/>
      <c r="Q501" s="40"/>
      <c r="R501" s="40"/>
      <c r="S501" s="40"/>
      <c r="T501" s="40"/>
      <c r="U501" s="40"/>
    </row>
    <row r="502">
      <c r="A502" s="45" t="s">
        <v>1147</v>
      </c>
      <c r="B502" s="35">
        <v>1.0</v>
      </c>
      <c r="C502" s="61" t="s">
        <v>307</v>
      </c>
      <c r="D502" s="46">
        <v>149800.0</v>
      </c>
      <c r="E502" s="37">
        <v>43517.0</v>
      </c>
      <c r="F502" s="47"/>
      <c r="G502" s="6"/>
      <c r="H502" s="38" t="s">
        <v>1148</v>
      </c>
      <c r="I502" s="40"/>
      <c r="J502" s="40"/>
      <c r="K502" s="40"/>
      <c r="L502" s="40"/>
      <c r="M502" s="40"/>
      <c r="N502" s="40"/>
      <c r="O502" s="40"/>
      <c r="P502" s="40"/>
      <c r="Q502" s="40"/>
      <c r="R502" s="40"/>
      <c r="S502" s="40"/>
      <c r="T502" s="40"/>
      <c r="U502" s="40"/>
    </row>
    <row r="503">
      <c r="A503" s="45" t="s">
        <v>1149</v>
      </c>
      <c r="B503" s="35">
        <v>1.0</v>
      </c>
      <c r="C503" s="61" t="s">
        <v>307</v>
      </c>
      <c r="D503" s="63">
        <v>2822.0</v>
      </c>
      <c r="E503" s="37">
        <v>43605.0</v>
      </c>
      <c r="F503" s="47"/>
      <c r="G503" s="6"/>
      <c r="H503" s="38" t="s">
        <v>1150</v>
      </c>
      <c r="I503" s="40"/>
      <c r="J503" s="40"/>
      <c r="K503" s="40"/>
      <c r="L503" s="40"/>
      <c r="M503" s="40"/>
      <c r="N503" s="40"/>
      <c r="O503" s="40"/>
      <c r="P503" s="40"/>
      <c r="Q503" s="40"/>
      <c r="R503" s="40"/>
      <c r="S503" s="40"/>
      <c r="T503" s="40"/>
      <c r="U503" s="40"/>
    </row>
    <row r="504">
      <c r="A504" s="45" t="s">
        <v>1151</v>
      </c>
      <c r="B504" s="35">
        <v>1.0</v>
      </c>
      <c r="C504" s="61" t="s">
        <v>307</v>
      </c>
      <c r="D504" s="63">
        <v>157519.0</v>
      </c>
      <c r="E504" s="37">
        <v>43797.0</v>
      </c>
      <c r="F504" s="47"/>
      <c r="G504" s="6"/>
      <c r="H504" s="38" t="s">
        <v>1152</v>
      </c>
      <c r="I504" s="40"/>
      <c r="J504" s="40"/>
      <c r="K504" s="40"/>
      <c r="L504" s="40"/>
      <c r="M504" s="40"/>
      <c r="N504" s="40"/>
      <c r="O504" s="40"/>
      <c r="P504" s="40"/>
      <c r="Q504" s="40"/>
      <c r="R504" s="40"/>
      <c r="S504" s="40"/>
      <c r="T504" s="40"/>
      <c r="U504" s="40"/>
    </row>
    <row r="505">
      <c r="A505" s="45" t="s">
        <v>1153</v>
      </c>
      <c r="B505" s="35">
        <v>1.0</v>
      </c>
      <c r="C505" s="61" t="s">
        <v>307</v>
      </c>
      <c r="D505" s="63">
        <v>282644.0</v>
      </c>
      <c r="E505" s="37">
        <v>43663.0</v>
      </c>
      <c r="F505" s="47"/>
      <c r="G505" s="6"/>
      <c r="H505" s="38" t="s">
        <v>1154</v>
      </c>
      <c r="I505" s="40"/>
      <c r="J505" s="40"/>
      <c r="K505" s="40"/>
      <c r="L505" s="40"/>
      <c r="M505" s="40"/>
      <c r="N505" s="40"/>
      <c r="O505" s="40"/>
      <c r="P505" s="40"/>
      <c r="Q505" s="40"/>
      <c r="R505" s="40"/>
      <c r="S505" s="40"/>
      <c r="T505" s="40"/>
      <c r="U505" s="40"/>
    </row>
    <row r="506">
      <c r="A506" s="45" t="s">
        <v>1155</v>
      </c>
      <c r="B506" s="35">
        <v>1.0</v>
      </c>
      <c r="C506" s="61" t="s">
        <v>307</v>
      </c>
      <c r="D506" s="46">
        <v>86221.0</v>
      </c>
      <c r="E506" s="37">
        <v>43671.0</v>
      </c>
      <c r="F506" s="47"/>
      <c r="G506" s="6"/>
      <c r="H506" s="38" t="s">
        <v>1156</v>
      </c>
      <c r="I506" s="40"/>
      <c r="J506" s="40"/>
      <c r="K506" s="40"/>
      <c r="L506" s="40"/>
      <c r="M506" s="40"/>
      <c r="N506" s="40"/>
      <c r="O506" s="40"/>
      <c r="P506" s="40"/>
      <c r="Q506" s="40"/>
      <c r="R506" s="40"/>
      <c r="S506" s="40"/>
      <c r="T506" s="40"/>
      <c r="U506" s="40"/>
    </row>
    <row r="507">
      <c r="A507" s="45" t="s">
        <v>1157</v>
      </c>
      <c r="B507" s="35">
        <v>1.0</v>
      </c>
      <c r="C507" s="61" t="s">
        <v>307</v>
      </c>
      <c r="D507" s="46">
        <v>103454.0</v>
      </c>
      <c r="E507" s="37">
        <v>43522.0</v>
      </c>
      <c r="F507" s="47"/>
      <c r="G507" s="6"/>
      <c r="H507" s="38" t="s">
        <v>1158</v>
      </c>
      <c r="I507" s="40"/>
      <c r="J507" s="40"/>
      <c r="K507" s="40"/>
      <c r="L507" s="40"/>
      <c r="M507" s="40"/>
      <c r="N507" s="40"/>
      <c r="O507" s="40"/>
      <c r="P507" s="40"/>
      <c r="Q507" s="40"/>
      <c r="R507" s="40"/>
      <c r="S507" s="40"/>
      <c r="T507" s="40"/>
      <c r="U507" s="40"/>
    </row>
    <row r="508">
      <c r="A508" s="45" t="s">
        <v>1159</v>
      </c>
      <c r="B508" s="35">
        <v>1.0</v>
      </c>
      <c r="C508" s="61" t="s">
        <v>307</v>
      </c>
      <c r="D508" s="46">
        <v>139767.0</v>
      </c>
      <c r="E508" s="37">
        <v>43566.0</v>
      </c>
      <c r="F508" s="47"/>
      <c r="G508" s="6"/>
      <c r="H508" s="38" t="s">
        <v>1160</v>
      </c>
      <c r="I508" s="40"/>
      <c r="J508" s="40"/>
      <c r="K508" s="40"/>
      <c r="L508" s="40"/>
      <c r="M508" s="40"/>
      <c r="N508" s="40"/>
      <c r="O508" s="40"/>
      <c r="P508" s="40"/>
      <c r="Q508" s="40"/>
      <c r="R508" s="40"/>
      <c r="S508" s="40"/>
      <c r="T508" s="40"/>
      <c r="U508" s="40"/>
    </row>
    <row r="509">
      <c r="A509" s="45" t="s">
        <v>1161</v>
      </c>
      <c r="B509" s="35">
        <v>1.0</v>
      </c>
      <c r="C509" s="61" t="s">
        <v>307</v>
      </c>
      <c r="D509" s="46">
        <v>110527.0</v>
      </c>
      <c r="E509" s="37">
        <v>43670.0</v>
      </c>
      <c r="F509" s="47"/>
      <c r="G509" s="6"/>
      <c r="H509" s="38" t="s">
        <v>1162</v>
      </c>
      <c r="I509" s="40"/>
      <c r="J509" s="40"/>
      <c r="K509" s="40"/>
      <c r="L509" s="40"/>
      <c r="M509" s="40"/>
      <c r="N509" s="40"/>
      <c r="O509" s="40"/>
      <c r="P509" s="40"/>
      <c r="Q509" s="40"/>
      <c r="R509" s="40"/>
      <c r="S509" s="40"/>
      <c r="T509" s="40"/>
      <c r="U509" s="40"/>
    </row>
    <row r="510">
      <c r="A510" s="45" t="s">
        <v>1164</v>
      </c>
      <c r="B510" s="35">
        <v>1.0</v>
      </c>
      <c r="C510" s="61" t="s">
        <v>307</v>
      </c>
      <c r="D510" s="46">
        <v>167216.0</v>
      </c>
      <c r="E510" s="37">
        <v>43606.0</v>
      </c>
      <c r="F510" s="47"/>
      <c r="G510" s="6"/>
      <c r="H510" s="38" t="s">
        <v>1165</v>
      </c>
      <c r="I510" s="40"/>
      <c r="J510" s="40"/>
      <c r="K510" s="40"/>
      <c r="L510" s="40"/>
      <c r="M510" s="40"/>
      <c r="N510" s="40"/>
      <c r="O510" s="40"/>
      <c r="P510" s="40"/>
      <c r="Q510" s="40"/>
      <c r="R510" s="40"/>
      <c r="S510" s="40"/>
      <c r="T510" s="40"/>
      <c r="U510" s="40"/>
    </row>
    <row r="511">
      <c r="A511" s="45" t="s">
        <v>1167</v>
      </c>
      <c r="B511" s="35">
        <v>1.0</v>
      </c>
      <c r="C511" s="61" t="s">
        <v>307</v>
      </c>
      <c r="D511" s="46">
        <v>112126.0</v>
      </c>
      <c r="E511" s="37">
        <v>43718.0</v>
      </c>
      <c r="F511" s="47"/>
      <c r="G511" s="6"/>
      <c r="H511" s="38" t="s">
        <v>1168</v>
      </c>
      <c r="I511" s="40"/>
      <c r="J511" s="40"/>
      <c r="K511" s="40"/>
      <c r="L511" s="40"/>
      <c r="M511" s="40"/>
      <c r="N511" s="40"/>
      <c r="O511" s="40"/>
      <c r="P511" s="40"/>
      <c r="Q511" s="40"/>
      <c r="R511" s="40"/>
      <c r="S511" s="40"/>
      <c r="T511" s="40"/>
      <c r="U511" s="40"/>
    </row>
    <row r="512">
      <c r="A512" s="45" t="s">
        <v>1169</v>
      </c>
      <c r="B512" s="35">
        <v>1.0</v>
      </c>
      <c r="C512" s="61" t="s">
        <v>307</v>
      </c>
      <c r="D512" s="46">
        <v>148127.0</v>
      </c>
      <c r="E512" s="37">
        <v>43664.0</v>
      </c>
      <c r="F512" s="47"/>
      <c r="G512" s="6"/>
      <c r="H512" s="38" t="s">
        <v>1170</v>
      </c>
      <c r="I512" s="40"/>
      <c r="J512" s="40"/>
      <c r="K512" s="40"/>
      <c r="L512" s="40"/>
      <c r="M512" s="40"/>
      <c r="N512" s="40"/>
      <c r="O512" s="40"/>
      <c r="P512" s="40"/>
      <c r="Q512" s="40"/>
      <c r="R512" s="40"/>
      <c r="S512" s="40"/>
      <c r="T512" s="40"/>
      <c r="U512" s="40"/>
    </row>
    <row r="513">
      <c r="A513" s="45" t="s">
        <v>1171</v>
      </c>
      <c r="B513" s="35">
        <v>1.0</v>
      </c>
      <c r="C513" s="61" t="s">
        <v>307</v>
      </c>
      <c r="D513" s="46">
        <v>182463.0</v>
      </c>
      <c r="E513" s="37">
        <v>43664.0</v>
      </c>
      <c r="F513" s="47"/>
      <c r="G513" s="6"/>
      <c r="H513" s="38" t="s">
        <v>1172</v>
      </c>
      <c r="I513" s="40"/>
      <c r="J513" s="40"/>
      <c r="K513" s="40"/>
      <c r="L513" s="40"/>
      <c r="M513" s="40"/>
      <c r="N513" s="40"/>
      <c r="O513" s="40"/>
      <c r="P513" s="40"/>
      <c r="Q513" s="40"/>
      <c r="R513" s="40"/>
      <c r="S513" s="40"/>
      <c r="T513" s="40"/>
      <c r="U513" s="40"/>
    </row>
    <row r="514">
      <c r="A514" s="45" t="s">
        <v>1173</v>
      </c>
      <c r="B514" s="35">
        <v>1.0</v>
      </c>
      <c r="C514" s="61" t="s">
        <v>307</v>
      </c>
      <c r="D514" s="46">
        <v>314232.0</v>
      </c>
      <c r="E514" s="37">
        <v>43551.0</v>
      </c>
      <c r="F514" s="47"/>
      <c r="G514" s="6"/>
      <c r="H514" s="38" t="s">
        <v>1174</v>
      </c>
      <c r="I514" s="40"/>
      <c r="J514" s="40"/>
      <c r="K514" s="40"/>
      <c r="L514" s="40"/>
      <c r="M514" s="40"/>
      <c r="N514" s="40"/>
      <c r="O514" s="40"/>
      <c r="P514" s="40"/>
      <c r="Q514" s="40"/>
      <c r="R514" s="40"/>
      <c r="S514" s="40"/>
      <c r="T514" s="40"/>
      <c r="U514" s="40"/>
    </row>
    <row r="515">
      <c r="A515" s="45" t="s">
        <v>1175</v>
      </c>
      <c r="B515" s="35">
        <v>1.0</v>
      </c>
      <c r="C515" s="61" t="s">
        <v>307</v>
      </c>
      <c r="D515" s="46">
        <v>134764.0</v>
      </c>
      <c r="E515" s="37">
        <v>43669.0</v>
      </c>
      <c r="F515" s="47"/>
      <c r="G515" s="6"/>
      <c r="H515" s="38" t="s">
        <v>1176</v>
      </c>
      <c r="I515" s="40"/>
      <c r="J515" s="40"/>
      <c r="K515" s="40"/>
      <c r="L515" s="40"/>
      <c r="M515" s="40"/>
      <c r="N515" s="40"/>
      <c r="O515" s="40"/>
      <c r="P515" s="40"/>
      <c r="Q515" s="40"/>
      <c r="R515" s="40"/>
      <c r="S515" s="40"/>
      <c r="T515" s="40"/>
      <c r="U515" s="40"/>
    </row>
    <row r="516">
      <c r="A516" s="45" t="s">
        <v>1177</v>
      </c>
      <c r="B516" s="35">
        <v>1.0</v>
      </c>
      <c r="C516" s="61" t="s">
        <v>307</v>
      </c>
      <c r="D516" s="63">
        <v>1126200.0</v>
      </c>
      <c r="E516" s="37">
        <v>43671.0</v>
      </c>
      <c r="F516" s="47"/>
      <c r="G516" s="6"/>
      <c r="H516" s="38" t="s">
        <v>1178</v>
      </c>
      <c r="I516" s="40"/>
      <c r="J516" s="40"/>
      <c r="K516" s="40"/>
      <c r="L516" s="40"/>
      <c r="M516" s="40"/>
      <c r="N516" s="40"/>
      <c r="O516" s="40"/>
      <c r="P516" s="40"/>
      <c r="Q516" s="40"/>
      <c r="R516" s="40"/>
      <c r="S516" s="40"/>
      <c r="T516" s="40"/>
      <c r="U516" s="40"/>
    </row>
    <row r="517">
      <c r="A517" s="45" t="s">
        <v>1179</v>
      </c>
      <c r="B517" s="35">
        <v>1.0</v>
      </c>
      <c r="C517" s="61" t="s">
        <v>307</v>
      </c>
      <c r="D517" s="63">
        <v>98397.0</v>
      </c>
      <c r="E517" s="37">
        <v>43656.0</v>
      </c>
      <c r="F517" s="47"/>
      <c r="G517" s="6"/>
      <c r="H517" s="38" t="s">
        <v>1180</v>
      </c>
      <c r="I517" s="40"/>
      <c r="J517" s="40"/>
      <c r="K517" s="40"/>
      <c r="L517" s="40"/>
      <c r="M517" s="40"/>
      <c r="N517" s="40"/>
      <c r="O517" s="40"/>
      <c r="P517" s="40"/>
      <c r="Q517" s="40"/>
      <c r="R517" s="40"/>
      <c r="S517" s="40"/>
      <c r="T517" s="40"/>
      <c r="U517" s="40"/>
    </row>
    <row r="518">
      <c r="A518" s="45" t="s">
        <v>1181</v>
      </c>
      <c r="B518" s="35">
        <v>1.0</v>
      </c>
      <c r="C518" s="61" t="s">
        <v>307</v>
      </c>
      <c r="D518" s="46">
        <v>15241.0</v>
      </c>
      <c r="E518" s="37">
        <v>43714.0</v>
      </c>
      <c r="F518" s="47"/>
      <c r="G518" s="6"/>
      <c r="H518" s="38" t="s">
        <v>1182</v>
      </c>
      <c r="I518" s="40"/>
      <c r="J518" s="40"/>
      <c r="K518" s="40"/>
      <c r="L518" s="40"/>
      <c r="M518" s="40"/>
      <c r="N518" s="40"/>
      <c r="O518" s="40"/>
      <c r="P518" s="40"/>
      <c r="Q518" s="40"/>
      <c r="R518" s="40"/>
      <c r="S518" s="40"/>
      <c r="T518" s="40"/>
      <c r="U518" s="40"/>
    </row>
    <row r="519">
      <c r="A519" s="45" t="s">
        <v>1183</v>
      </c>
      <c r="B519" s="35">
        <v>1.0</v>
      </c>
      <c r="C519" s="61" t="s">
        <v>307</v>
      </c>
      <c r="D519" s="46">
        <v>1780.0</v>
      </c>
      <c r="E519" s="37">
        <v>43654.0</v>
      </c>
      <c r="F519" s="47"/>
      <c r="G519" s="6"/>
      <c r="H519" s="38" t="s">
        <v>1184</v>
      </c>
      <c r="I519" s="40"/>
      <c r="J519" s="40"/>
      <c r="K519" s="40"/>
      <c r="L519" s="40"/>
      <c r="M519" s="40"/>
      <c r="N519" s="40"/>
      <c r="O519" s="40"/>
      <c r="P519" s="40"/>
      <c r="Q519" s="40"/>
      <c r="R519" s="40"/>
      <c r="S519" s="40"/>
      <c r="T519" s="40"/>
      <c r="U519" s="40"/>
    </row>
    <row r="520">
      <c r="A520" s="45" t="s">
        <v>1185</v>
      </c>
      <c r="B520" s="35">
        <v>1.0</v>
      </c>
      <c r="C520" s="61" t="s">
        <v>307</v>
      </c>
      <c r="D520" s="46">
        <v>87700.0</v>
      </c>
      <c r="E520" s="37">
        <v>43628.0</v>
      </c>
      <c r="F520" s="47"/>
      <c r="G520" s="6"/>
      <c r="H520" s="38" t="s">
        <v>1186</v>
      </c>
      <c r="I520" s="40"/>
      <c r="J520" s="40"/>
      <c r="K520" s="40"/>
      <c r="L520" s="40"/>
      <c r="M520" s="40"/>
      <c r="N520" s="40"/>
      <c r="O520" s="40"/>
      <c r="P520" s="40"/>
      <c r="Q520" s="40"/>
      <c r="R520" s="40"/>
      <c r="S520" s="40"/>
      <c r="T520" s="40"/>
      <c r="U520" s="40"/>
    </row>
    <row r="521">
      <c r="A521" s="45" t="s">
        <v>1187</v>
      </c>
      <c r="B521" s="35">
        <v>1.0</v>
      </c>
      <c r="C521" s="61" t="s">
        <v>307</v>
      </c>
      <c r="D521" s="46">
        <v>399.0</v>
      </c>
      <c r="E521" s="37">
        <v>43719.0</v>
      </c>
      <c r="F521" s="47"/>
      <c r="G521" s="6"/>
      <c r="H521" s="38" t="s">
        <v>1188</v>
      </c>
      <c r="I521" s="40"/>
      <c r="J521" s="40"/>
      <c r="K521" s="40"/>
      <c r="L521" s="40"/>
      <c r="M521" s="40"/>
      <c r="N521" s="40"/>
      <c r="O521" s="40"/>
      <c r="P521" s="40"/>
      <c r="Q521" s="40"/>
      <c r="R521" s="40"/>
      <c r="S521" s="40"/>
      <c r="T521" s="40"/>
      <c r="U521" s="40"/>
    </row>
    <row r="522">
      <c r="A522" s="45" t="s">
        <v>1190</v>
      </c>
      <c r="B522" s="35">
        <v>1.0</v>
      </c>
      <c r="C522" s="61" t="s">
        <v>316</v>
      </c>
      <c r="D522" s="46">
        <v>94000.0</v>
      </c>
      <c r="E522" s="37">
        <v>43741.0</v>
      </c>
      <c r="F522" s="47"/>
      <c r="G522" s="6"/>
      <c r="H522" s="38" t="s">
        <v>1191</v>
      </c>
      <c r="I522" s="40"/>
      <c r="J522" s="40"/>
      <c r="K522" s="40"/>
      <c r="L522" s="40"/>
      <c r="M522" s="40"/>
      <c r="N522" s="40"/>
      <c r="O522" s="40"/>
      <c r="P522" s="40"/>
      <c r="Q522" s="40"/>
      <c r="R522" s="40"/>
      <c r="S522" s="40"/>
      <c r="T522" s="40"/>
      <c r="U522" s="40"/>
    </row>
    <row r="523">
      <c r="A523" s="45" t="s">
        <v>1193</v>
      </c>
      <c r="B523" s="35">
        <v>1.0</v>
      </c>
      <c r="C523" s="61" t="s">
        <v>307</v>
      </c>
      <c r="D523" s="46">
        <v>2101.0</v>
      </c>
      <c r="E523" s="37">
        <v>43480.0</v>
      </c>
      <c r="F523" s="47"/>
      <c r="G523" s="6"/>
      <c r="H523" s="38" t="s">
        <v>1194</v>
      </c>
      <c r="I523" s="40"/>
      <c r="J523" s="40"/>
      <c r="K523" s="40"/>
      <c r="L523" s="40"/>
      <c r="M523" s="40"/>
      <c r="N523" s="40"/>
      <c r="O523" s="40"/>
      <c r="P523" s="40"/>
      <c r="Q523" s="40"/>
      <c r="R523" s="40"/>
      <c r="S523" s="40"/>
      <c r="T523" s="40"/>
      <c r="U523" s="40"/>
    </row>
    <row r="524">
      <c r="A524" s="45" t="s">
        <v>1195</v>
      </c>
      <c r="B524" s="35">
        <v>1.0</v>
      </c>
      <c r="C524" s="61" t="s">
        <v>307</v>
      </c>
      <c r="D524" s="46">
        <v>291775.0</v>
      </c>
      <c r="E524" s="37">
        <v>43552.0</v>
      </c>
      <c r="F524" s="47"/>
      <c r="G524" s="6"/>
      <c r="H524" s="38" t="s">
        <v>1196</v>
      </c>
      <c r="I524" s="40"/>
      <c r="J524" s="40"/>
      <c r="K524" s="40"/>
      <c r="L524" s="40"/>
      <c r="M524" s="40"/>
      <c r="N524" s="40"/>
      <c r="O524" s="40"/>
      <c r="P524" s="40"/>
      <c r="Q524" s="40"/>
      <c r="R524" s="40"/>
      <c r="S524" s="40"/>
      <c r="T524" s="40"/>
      <c r="U524" s="40"/>
    </row>
    <row r="525">
      <c r="A525" s="45" t="s">
        <v>1197</v>
      </c>
      <c r="B525" s="35">
        <v>1.0</v>
      </c>
      <c r="C525" s="61" t="s">
        <v>307</v>
      </c>
      <c r="D525" s="63">
        <v>255833.0</v>
      </c>
      <c r="E525" s="37">
        <v>43650.0</v>
      </c>
      <c r="F525" s="47"/>
      <c r="G525" s="6"/>
      <c r="H525" s="38" t="s">
        <v>1198</v>
      </c>
      <c r="I525" s="40"/>
      <c r="J525" s="40"/>
      <c r="K525" s="40"/>
      <c r="L525" s="40"/>
      <c r="M525" s="40"/>
      <c r="N525" s="40"/>
      <c r="O525" s="40"/>
      <c r="P525" s="40"/>
      <c r="Q525" s="40"/>
      <c r="R525" s="40"/>
      <c r="S525" s="40"/>
      <c r="T525" s="40"/>
      <c r="U525" s="40"/>
    </row>
    <row r="526">
      <c r="A526" s="45" t="s">
        <v>1199</v>
      </c>
      <c r="B526" s="35">
        <v>1.0</v>
      </c>
      <c r="C526" s="61" t="s">
        <v>307</v>
      </c>
      <c r="D526" s="63">
        <v>127580.0</v>
      </c>
      <c r="E526" s="37">
        <v>43661.0</v>
      </c>
      <c r="F526" s="47"/>
      <c r="G526" s="6"/>
      <c r="H526" s="38" t="s">
        <v>1200</v>
      </c>
      <c r="I526" s="40"/>
      <c r="J526" s="40"/>
      <c r="K526" s="40"/>
      <c r="L526" s="40"/>
      <c r="M526" s="40"/>
      <c r="N526" s="40"/>
      <c r="O526" s="40"/>
      <c r="P526" s="40"/>
      <c r="Q526" s="40"/>
      <c r="R526" s="40"/>
      <c r="S526" s="40"/>
      <c r="T526" s="40"/>
      <c r="U526" s="40"/>
    </row>
    <row r="527">
      <c r="A527" s="50" t="s">
        <v>1201</v>
      </c>
      <c r="B527" s="35">
        <v>1.0</v>
      </c>
      <c r="C527" s="61" t="s">
        <v>307</v>
      </c>
      <c r="D527" s="46">
        <v>27445.0</v>
      </c>
      <c r="E527" s="37">
        <v>43676.0</v>
      </c>
      <c r="F527" s="47"/>
      <c r="G527" s="6"/>
      <c r="H527" s="38" t="s">
        <v>1202</v>
      </c>
      <c r="I527" s="40"/>
      <c r="J527" s="40"/>
      <c r="K527" s="40"/>
      <c r="L527" s="40"/>
      <c r="M527" s="40"/>
      <c r="N527" s="40"/>
      <c r="O527" s="40"/>
      <c r="P527" s="40"/>
      <c r="Q527" s="40"/>
      <c r="R527" s="40"/>
      <c r="S527" s="40"/>
      <c r="T527" s="40"/>
      <c r="U527" s="40"/>
    </row>
    <row r="528">
      <c r="A528" s="45" t="s">
        <v>1203</v>
      </c>
      <c r="B528" s="35">
        <v>1.0</v>
      </c>
      <c r="C528" s="61" t="s">
        <v>307</v>
      </c>
      <c r="D528" s="46">
        <v>116627.0</v>
      </c>
      <c r="E528" s="37">
        <v>43447.0</v>
      </c>
      <c r="F528" s="47"/>
      <c r="G528" s="6" t="s">
        <v>1204</v>
      </c>
      <c r="H528" s="38" t="s">
        <v>1205</v>
      </c>
      <c r="I528" s="40"/>
      <c r="J528" s="40"/>
      <c r="K528" s="40"/>
      <c r="L528" s="40"/>
      <c r="M528" s="40"/>
      <c r="N528" s="40"/>
      <c r="O528" s="40"/>
      <c r="P528" s="40"/>
      <c r="Q528" s="40"/>
      <c r="R528" s="40"/>
      <c r="S528" s="40"/>
      <c r="T528" s="40"/>
      <c r="U528" s="40"/>
    </row>
    <row r="529">
      <c r="A529" s="45" t="s">
        <v>1208</v>
      </c>
      <c r="B529" s="35">
        <v>1.0</v>
      </c>
      <c r="C529" s="61" t="s">
        <v>307</v>
      </c>
      <c r="D529" s="46">
        <v>757000.0</v>
      </c>
      <c r="E529" s="37">
        <v>43545.0</v>
      </c>
      <c r="F529" s="47"/>
      <c r="G529" s="6"/>
      <c r="H529" s="38" t="s">
        <v>1209</v>
      </c>
      <c r="I529" s="40"/>
      <c r="J529" s="40"/>
      <c r="K529" s="40"/>
      <c r="L529" s="40"/>
      <c r="M529" s="40"/>
      <c r="N529" s="40"/>
      <c r="O529" s="40"/>
      <c r="P529" s="40"/>
      <c r="Q529" s="40"/>
      <c r="R529" s="40"/>
      <c r="S529" s="40"/>
      <c r="T529" s="40"/>
      <c r="U529" s="40"/>
    </row>
    <row r="530">
      <c r="A530" s="45" t="s">
        <v>1210</v>
      </c>
      <c r="B530" s="35">
        <v>1.0</v>
      </c>
      <c r="C530" s="61" t="s">
        <v>307</v>
      </c>
      <c r="D530" s="63">
        <v>174286.0</v>
      </c>
      <c r="E530" s="37">
        <v>43551.0</v>
      </c>
      <c r="F530" s="47"/>
      <c r="G530" s="6"/>
      <c r="H530" s="38" t="s">
        <v>1211</v>
      </c>
      <c r="I530" s="40">
        <v>1.0</v>
      </c>
      <c r="J530" s="40" t="s">
        <v>307</v>
      </c>
      <c r="K530" s="40">
        <v>174286.0</v>
      </c>
      <c r="L530" s="40">
        <v>43551.0</v>
      </c>
      <c r="M530" s="40"/>
      <c r="N530" s="40"/>
      <c r="O530" s="40"/>
      <c r="P530" s="40"/>
      <c r="Q530" s="40"/>
      <c r="R530" s="40"/>
      <c r="S530" s="40"/>
      <c r="T530" s="40"/>
      <c r="U530" s="40"/>
    </row>
    <row r="531">
      <c r="A531" s="45" t="s">
        <v>1212</v>
      </c>
      <c r="B531" s="35">
        <v>1.0</v>
      </c>
      <c r="C531" s="61" t="s">
        <v>307</v>
      </c>
      <c r="D531" s="63">
        <v>1185300.0</v>
      </c>
      <c r="E531" s="37">
        <v>43655.0</v>
      </c>
      <c r="F531" s="47"/>
      <c r="G531" s="6"/>
      <c r="H531" s="38" t="s">
        <v>1213</v>
      </c>
      <c r="I531" s="40"/>
      <c r="J531" s="40"/>
      <c r="K531" s="40"/>
      <c r="L531" s="40"/>
      <c r="M531" s="40"/>
      <c r="N531" s="40"/>
      <c r="O531" s="40"/>
      <c r="P531" s="40"/>
      <c r="Q531" s="40"/>
      <c r="R531" s="40"/>
      <c r="S531" s="40"/>
      <c r="T531" s="40"/>
      <c r="U531" s="40"/>
    </row>
    <row r="532">
      <c r="A532" s="45" t="s">
        <v>1214</v>
      </c>
      <c r="B532" s="35">
        <v>1.0</v>
      </c>
      <c r="C532" s="61" t="s">
        <v>307</v>
      </c>
      <c r="D532" s="63">
        <v>86144.0</v>
      </c>
      <c r="E532" s="37">
        <v>43747.0</v>
      </c>
      <c r="F532" s="47"/>
      <c r="G532" s="6"/>
      <c r="H532" s="38" t="s">
        <v>1215</v>
      </c>
      <c r="I532" s="40"/>
      <c r="J532" s="40"/>
      <c r="K532" s="40"/>
      <c r="L532" s="40"/>
      <c r="M532" s="40"/>
      <c r="N532" s="40"/>
      <c r="O532" s="40"/>
      <c r="P532" s="40"/>
      <c r="Q532" s="40"/>
      <c r="R532" s="40"/>
      <c r="S532" s="40"/>
      <c r="T532" s="40"/>
      <c r="U532" s="40"/>
    </row>
    <row r="533">
      <c r="A533" s="45" t="s">
        <v>1216</v>
      </c>
      <c r="B533" s="35">
        <v>1.0</v>
      </c>
      <c r="C533" s="61" t="s">
        <v>307</v>
      </c>
      <c r="D533" s="63">
        <v>41483.0</v>
      </c>
      <c r="E533" s="37">
        <v>43668.0</v>
      </c>
      <c r="F533" s="47"/>
      <c r="G533" s="6"/>
      <c r="H533" s="38" t="s">
        <v>1217</v>
      </c>
      <c r="I533" s="40"/>
      <c r="J533" s="40"/>
      <c r="K533" s="40"/>
      <c r="L533" s="40"/>
      <c r="M533" s="40"/>
      <c r="N533" s="40"/>
      <c r="O533" s="40"/>
      <c r="P533" s="40"/>
      <c r="Q533" s="40"/>
      <c r="R533" s="40"/>
      <c r="S533" s="40"/>
      <c r="T533" s="40"/>
      <c r="U533" s="40"/>
    </row>
    <row r="534">
      <c r="A534" s="45" t="s">
        <v>1218</v>
      </c>
      <c r="B534" s="35">
        <v>1.0</v>
      </c>
      <c r="C534" s="61" t="s">
        <v>307</v>
      </c>
      <c r="D534" s="63">
        <v>146700.0</v>
      </c>
      <c r="E534" s="37">
        <v>43642.0</v>
      </c>
      <c r="F534" s="43" t="s">
        <v>338</v>
      </c>
      <c r="G534" s="6"/>
      <c r="H534" s="38" t="s">
        <v>1219</v>
      </c>
      <c r="I534" s="40"/>
      <c r="J534" s="40"/>
      <c r="K534" s="40"/>
      <c r="L534" s="40"/>
      <c r="M534" s="40"/>
      <c r="N534" s="40"/>
      <c r="O534" s="40"/>
      <c r="P534" s="40"/>
      <c r="Q534" s="40"/>
      <c r="R534" s="40"/>
      <c r="S534" s="40"/>
      <c r="T534" s="40"/>
      <c r="U534" s="40"/>
    </row>
    <row r="535">
      <c r="A535" s="45" t="s">
        <v>1220</v>
      </c>
      <c r="B535" s="35">
        <v>1.0</v>
      </c>
      <c r="C535" s="61" t="s">
        <v>304</v>
      </c>
      <c r="D535" s="63">
        <v>245500.0</v>
      </c>
      <c r="E535" s="37">
        <v>43643.0</v>
      </c>
      <c r="F535" s="47"/>
      <c r="G535" s="6"/>
      <c r="H535" s="38" t="s">
        <v>1221</v>
      </c>
      <c r="I535" s="40"/>
      <c r="J535" s="40"/>
      <c r="K535" s="40"/>
      <c r="L535" s="40"/>
      <c r="M535" s="40"/>
      <c r="N535" s="40"/>
      <c r="O535" s="40"/>
      <c r="P535" s="40"/>
      <c r="Q535" s="40"/>
      <c r="R535" s="40"/>
      <c r="S535" s="40"/>
      <c r="T535" s="40"/>
      <c r="U535" s="40"/>
    </row>
    <row r="536">
      <c r="A536" s="45" t="s">
        <v>1222</v>
      </c>
      <c r="B536" s="35">
        <v>1.0</v>
      </c>
      <c r="C536" s="61" t="s">
        <v>307</v>
      </c>
      <c r="D536" s="63">
        <v>225197.0</v>
      </c>
      <c r="E536" s="37">
        <v>43886.0</v>
      </c>
      <c r="F536" s="6"/>
      <c r="G536" s="6"/>
      <c r="H536" s="38" t="s">
        <v>1223</v>
      </c>
      <c r="I536" s="40"/>
      <c r="J536" s="40"/>
      <c r="K536" s="40"/>
      <c r="L536" s="40"/>
      <c r="M536" s="40"/>
      <c r="N536" s="40"/>
      <c r="O536" s="40"/>
      <c r="P536" s="40"/>
      <c r="Q536" s="40"/>
      <c r="R536" s="40"/>
      <c r="S536" s="40"/>
      <c r="T536" s="40"/>
      <c r="U536" s="40"/>
    </row>
    <row r="537">
      <c r="A537" s="45" t="s">
        <v>1225</v>
      </c>
      <c r="B537" s="35">
        <v>1.0</v>
      </c>
      <c r="C537" s="61" t="s">
        <v>307</v>
      </c>
      <c r="D537" s="63">
        <v>87496.0</v>
      </c>
      <c r="E537" s="37">
        <v>43874.0</v>
      </c>
      <c r="F537" s="6"/>
      <c r="G537" s="6"/>
      <c r="H537" s="38" t="s">
        <v>1226</v>
      </c>
      <c r="I537" s="40"/>
      <c r="J537" s="40"/>
      <c r="K537" s="40"/>
      <c r="L537" s="40"/>
      <c r="M537" s="40"/>
      <c r="N537" s="40"/>
      <c r="O537" s="40"/>
      <c r="P537" s="40"/>
      <c r="Q537" s="40"/>
      <c r="R537" s="40"/>
      <c r="S537" s="40"/>
      <c r="T537" s="40"/>
      <c r="U537" s="40"/>
    </row>
    <row r="538">
      <c r="A538" s="45" t="s">
        <v>1227</v>
      </c>
      <c r="B538" s="35">
        <v>1.0</v>
      </c>
      <c r="C538" s="61" t="s">
        <v>307</v>
      </c>
      <c r="D538" s="63">
        <v>11018.0</v>
      </c>
      <c r="E538" s="37">
        <v>43718.0</v>
      </c>
      <c r="F538" s="6"/>
      <c r="G538" s="6"/>
      <c r="H538" s="38" t="s">
        <v>1228</v>
      </c>
      <c r="I538" s="40"/>
      <c r="J538" s="40"/>
      <c r="K538" s="40"/>
      <c r="L538" s="40"/>
      <c r="M538" s="40"/>
      <c r="N538" s="40"/>
      <c r="O538" s="40"/>
      <c r="P538" s="40"/>
      <c r="Q538" s="40"/>
      <c r="R538" s="40"/>
      <c r="S538" s="40"/>
      <c r="T538" s="40"/>
      <c r="U538" s="40"/>
    </row>
    <row r="539">
      <c r="A539" s="45" t="s">
        <v>1229</v>
      </c>
      <c r="B539" s="35">
        <v>1.0</v>
      </c>
      <c r="C539" s="61" t="s">
        <v>307</v>
      </c>
      <c r="D539" s="46">
        <v>131437.0</v>
      </c>
      <c r="E539" s="37">
        <v>43573.0</v>
      </c>
      <c r="F539" s="6">
        <v>2025.0</v>
      </c>
      <c r="G539" s="6"/>
      <c r="H539" s="38" t="s">
        <v>1230</v>
      </c>
      <c r="I539" s="40"/>
      <c r="J539" s="40"/>
      <c r="K539" s="40"/>
      <c r="L539" s="40"/>
      <c r="M539" s="40"/>
      <c r="N539" s="40"/>
      <c r="O539" s="40"/>
      <c r="P539" s="40"/>
      <c r="Q539" s="40"/>
      <c r="R539" s="40"/>
      <c r="S539" s="40"/>
      <c r="T539" s="40"/>
      <c r="U539" s="40"/>
    </row>
    <row r="540">
      <c r="A540" s="50" t="s">
        <v>1231</v>
      </c>
      <c r="B540" s="35">
        <v>1.0</v>
      </c>
      <c r="C540" s="61" t="s">
        <v>307</v>
      </c>
      <c r="D540" s="46">
        <v>15129.0</v>
      </c>
      <c r="E540" s="37">
        <v>43627.0</v>
      </c>
      <c r="F540" s="47"/>
      <c r="G540" s="6"/>
      <c r="H540" s="38" t="s">
        <v>1232</v>
      </c>
      <c r="I540" s="40"/>
      <c r="J540" s="40"/>
      <c r="K540" s="40"/>
      <c r="L540" s="40"/>
      <c r="M540" s="40"/>
      <c r="N540" s="40"/>
      <c r="O540" s="40"/>
      <c r="P540" s="40"/>
      <c r="Q540" s="40"/>
      <c r="R540" s="40"/>
      <c r="S540" s="40"/>
      <c r="T540" s="40"/>
      <c r="U540" s="40"/>
    </row>
    <row r="541">
      <c r="A541" s="50" t="s">
        <v>1233</v>
      </c>
      <c r="B541" s="35">
        <v>1.0</v>
      </c>
      <c r="C541" s="61" t="s">
        <v>307</v>
      </c>
      <c r="D541" s="46">
        <v>166800.0</v>
      </c>
      <c r="E541" s="37">
        <v>43671.0</v>
      </c>
      <c r="F541" s="47"/>
      <c r="G541" s="6"/>
      <c r="H541" s="38" t="s">
        <v>1234</v>
      </c>
      <c r="I541" s="40"/>
      <c r="J541" s="40"/>
      <c r="K541" s="40"/>
      <c r="L541" s="40"/>
      <c r="M541" s="40"/>
      <c r="N541" s="40"/>
      <c r="O541" s="40"/>
      <c r="P541" s="40"/>
      <c r="Q541" s="40"/>
      <c r="R541" s="40"/>
      <c r="S541" s="40"/>
      <c r="T541" s="40"/>
      <c r="U541" s="40"/>
    </row>
    <row r="542">
      <c r="A542" s="45" t="s">
        <v>1236</v>
      </c>
      <c r="B542" s="35">
        <v>1.0</v>
      </c>
      <c r="C542" s="61" t="s">
        <v>307</v>
      </c>
      <c r="D542" s="46">
        <v>144705.0</v>
      </c>
      <c r="E542" s="37">
        <v>43683.0</v>
      </c>
      <c r="F542" s="47"/>
      <c r="G542" s="6"/>
      <c r="H542" s="38" t="s">
        <v>1237</v>
      </c>
      <c r="I542" s="40"/>
      <c r="J542" s="40"/>
      <c r="K542" s="40"/>
      <c r="L542" s="40"/>
      <c r="M542" s="40"/>
      <c r="N542" s="40"/>
      <c r="O542" s="40"/>
      <c r="P542" s="40"/>
      <c r="Q542" s="40"/>
      <c r="R542" s="40"/>
      <c r="S542" s="40"/>
      <c r="T542" s="40"/>
      <c r="U542" s="40"/>
    </row>
    <row r="543">
      <c r="A543" s="45" t="s">
        <v>1238</v>
      </c>
      <c r="B543" s="35">
        <v>1.0</v>
      </c>
      <c r="C543" s="61" t="s">
        <v>307</v>
      </c>
      <c r="D543" s="46">
        <v>123957.0</v>
      </c>
      <c r="E543" s="37">
        <v>43712.0</v>
      </c>
      <c r="F543" s="47"/>
      <c r="G543" s="6"/>
      <c r="H543" s="38" t="s">
        <v>1239</v>
      </c>
      <c r="I543" s="40"/>
      <c r="J543" s="40"/>
      <c r="K543" s="40"/>
      <c r="L543" s="40"/>
      <c r="M543" s="40"/>
      <c r="N543" s="40"/>
      <c r="O543" s="40"/>
      <c r="P543" s="40"/>
      <c r="Q543" s="40"/>
      <c r="R543" s="40"/>
      <c r="S543" s="40"/>
      <c r="T543" s="40"/>
      <c r="U543" s="40"/>
    </row>
    <row r="544">
      <c r="A544" s="45" t="s">
        <v>1240</v>
      </c>
      <c r="B544" s="35">
        <v>1.0</v>
      </c>
      <c r="C544" s="61" t="s">
        <v>307</v>
      </c>
      <c r="D544" s="46">
        <v>92599.0</v>
      </c>
      <c r="E544" s="37">
        <v>43739.0</v>
      </c>
      <c r="F544" s="47"/>
      <c r="G544" s="6"/>
      <c r="H544" s="38" t="s">
        <v>1241</v>
      </c>
      <c r="I544" s="40"/>
      <c r="J544" s="40"/>
      <c r="K544" s="40"/>
      <c r="L544" s="40"/>
      <c r="M544" s="40"/>
      <c r="N544" s="40"/>
      <c r="O544" s="40"/>
      <c r="P544" s="40"/>
      <c r="Q544" s="40"/>
      <c r="R544" s="40"/>
      <c r="S544" s="40"/>
      <c r="T544" s="40"/>
      <c r="U544" s="40"/>
    </row>
    <row r="545">
      <c r="A545" s="45" t="s">
        <v>1242</v>
      </c>
      <c r="B545" s="35">
        <v>1.0</v>
      </c>
      <c r="C545" s="61" t="s">
        <v>307</v>
      </c>
      <c r="D545" s="63">
        <v>141819.0</v>
      </c>
      <c r="E545" s="37">
        <v>43657.0</v>
      </c>
      <c r="F545" s="47"/>
      <c r="G545" s="6"/>
      <c r="H545" s="38" t="s">
        <v>1243</v>
      </c>
      <c r="I545" s="40"/>
      <c r="J545" s="40"/>
      <c r="K545" s="40"/>
      <c r="L545" s="40"/>
      <c r="M545" s="40"/>
      <c r="N545" s="40"/>
      <c r="O545" s="40"/>
      <c r="P545" s="40"/>
      <c r="Q545" s="40"/>
      <c r="R545" s="40"/>
      <c r="S545" s="40"/>
      <c r="T545" s="40"/>
      <c r="U545" s="40"/>
    </row>
    <row r="546">
      <c r="A546" s="45" t="s">
        <v>1244</v>
      </c>
      <c r="B546" s="35">
        <v>1.0</v>
      </c>
      <c r="C546" s="61" t="s">
        <v>307</v>
      </c>
      <c r="D546" s="63">
        <v>26217.0</v>
      </c>
      <c r="E546" s="37">
        <v>43640.0</v>
      </c>
      <c r="F546" s="47"/>
      <c r="G546" s="6"/>
      <c r="H546" s="38" t="s">
        <v>1245</v>
      </c>
      <c r="I546" s="40"/>
      <c r="J546" s="40"/>
      <c r="K546" s="40"/>
      <c r="L546" s="40"/>
      <c r="M546" s="40"/>
      <c r="N546" s="40"/>
      <c r="O546" s="40"/>
      <c r="P546" s="40"/>
      <c r="Q546" s="40"/>
      <c r="R546" s="40"/>
      <c r="S546" s="40"/>
      <c r="T546" s="40"/>
      <c r="U546" s="40"/>
    </row>
    <row r="547">
      <c r="A547" s="45" t="s">
        <v>1246</v>
      </c>
      <c r="B547" s="35">
        <v>1.0</v>
      </c>
      <c r="C547" s="61" t="s">
        <v>307</v>
      </c>
      <c r="D547" s="46">
        <v>92600.0</v>
      </c>
      <c r="E547" s="37">
        <v>43606.0</v>
      </c>
      <c r="F547" s="47"/>
      <c r="G547" s="6"/>
      <c r="H547" s="38" t="s">
        <v>1247</v>
      </c>
      <c r="I547" s="40"/>
      <c r="J547" s="40"/>
      <c r="K547" s="40"/>
      <c r="L547" s="40"/>
      <c r="M547" s="40"/>
      <c r="N547" s="40"/>
      <c r="O547" s="40"/>
      <c r="P547" s="40"/>
      <c r="Q547" s="40"/>
      <c r="R547" s="40"/>
      <c r="S547" s="40"/>
      <c r="T547" s="40"/>
      <c r="U547" s="40"/>
    </row>
    <row r="548">
      <c r="A548" s="45" t="s">
        <v>1248</v>
      </c>
      <c r="B548" s="35">
        <v>1.0</v>
      </c>
      <c r="C548" s="61" t="s">
        <v>307</v>
      </c>
      <c r="D548" s="46">
        <v>19544.0</v>
      </c>
      <c r="E548" s="37">
        <v>43619.0</v>
      </c>
      <c r="F548" s="47"/>
      <c r="G548" s="6"/>
      <c r="H548" s="38" t="s">
        <v>1249</v>
      </c>
      <c r="I548" s="40"/>
      <c r="J548" s="40"/>
      <c r="K548" s="40"/>
      <c r="L548" s="40"/>
      <c r="M548" s="40"/>
      <c r="N548" s="40"/>
      <c r="O548" s="40"/>
      <c r="P548" s="40"/>
      <c r="Q548" s="40"/>
      <c r="R548" s="40"/>
      <c r="S548" s="40"/>
      <c r="T548" s="40"/>
      <c r="U548" s="40"/>
    </row>
    <row r="549">
      <c r="A549" s="45" t="s">
        <v>1250</v>
      </c>
      <c r="B549" s="35">
        <v>1.0</v>
      </c>
      <c r="C549" s="61" t="s">
        <v>307</v>
      </c>
      <c r="D549" s="46">
        <v>128891.0</v>
      </c>
      <c r="E549" s="37">
        <v>43655.0</v>
      </c>
      <c r="F549" s="47"/>
      <c r="G549" s="6"/>
      <c r="H549" s="38" t="s">
        <v>1251</v>
      </c>
      <c r="I549" s="40"/>
      <c r="J549" s="40"/>
      <c r="K549" s="40"/>
      <c r="L549" s="40"/>
      <c r="M549" s="40"/>
      <c r="N549" s="40"/>
      <c r="O549" s="40"/>
      <c r="P549" s="40"/>
      <c r="Q549" s="40"/>
      <c r="R549" s="40"/>
      <c r="S549" s="40"/>
      <c r="T549" s="40"/>
      <c r="U549" s="40"/>
    </row>
    <row r="550">
      <c r="A550" s="45" t="s">
        <v>1252</v>
      </c>
      <c r="B550" s="35">
        <v>1.0</v>
      </c>
      <c r="C550" s="61" t="s">
        <v>307</v>
      </c>
      <c r="D550" s="63">
        <v>130959.0</v>
      </c>
      <c r="E550" s="37">
        <v>43635.0</v>
      </c>
      <c r="F550" s="47"/>
      <c r="G550" s="6"/>
      <c r="H550" s="38" t="s">
        <v>1254</v>
      </c>
      <c r="I550" s="40"/>
      <c r="J550" s="40"/>
      <c r="K550" s="40"/>
      <c r="L550" s="40"/>
      <c r="M550" s="40"/>
      <c r="N550" s="40"/>
      <c r="O550" s="40"/>
      <c r="P550" s="40"/>
      <c r="Q550" s="40"/>
      <c r="R550" s="40"/>
      <c r="S550" s="40"/>
      <c r="T550" s="40"/>
      <c r="U550" s="40"/>
    </row>
    <row r="551">
      <c r="A551" s="45" t="s">
        <v>1256</v>
      </c>
      <c r="B551" s="35">
        <v>1.0</v>
      </c>
      <c r="C551" s="61" t="s">
        <v>304</v>
      </c>
      <c r="D551" s="63">
        <v>92300.0</v>
      </c>
      <c r="E551" s="37">
        <v>43641.0</v>
      </c>
      <c r="F551" s="47"/>
      <c r="G551" s="6"/>
      <c r="H551" s="38" t="s">
        <v>1257</v>
      </c>
      <c r="I551" s="40"/>
      <c r="J551" s="40"/>
      <c r="K551" s="40"/>
      <c r="L551" s="40"/>
      <c r="M551" s="40"/>
      <c r="N551" s="40"/>
      <c r="O551" s="40"/>
      <c r="P551" s="40"/>
      <c r="Q551" s="40"/>
      <c r="R551" s="40"/>
      <c r="S551" s="40"/>
      <c r="T551" s="40"/>
      <c r="U551" s="40"/>
    </row>
    <row r="552">
      <c r="A552" s="45" t="s">
        <v>1258</v>
      </c>
      <c r="B552" s="35">
        <v>1.0</v>
      </c>
      <c r="C552" s="61" t="s">
        <v>307</v>
      </c>
      <c r="D552" s="46">
        <v>68143.0</v>
      </c>
      <c r="E552" s="37">
        <v>43647.0</v>
      </c>
      <c r="F552" s="47"/>
      <c r="G552" s="6"/>
      <c r="H552" s="38" t="s">
        <v>1259</v>
      </c>
      <c r="I552" s="40"/>
      <c r="J552" s="40"/>
      <c r="K552" s="40"/>
      <c r="L552" s="40"/>
      <c r="M552" s="40"/>
      <c r="N552" s="40"/>
      <c r="O552" s="40"/>
      <c r="P552" s="40"/>
      <c r="Q552" s="40"/>
      <c r="R552" s="40"/>
      <c r="S552" s="40"/>
      <c r="T552" s="40"/>
      <c r="U552" s="40"/>
    </row>
    <row r="553">
      <c r="A553" s="45" t="s">
        <v>1261</v>
      </c>
      <c r="B553" s="35">
        <v>1.0</v>
      </c>
      <c r="C553" s="61" t="s">
        <v>307</v>
      </c>
      <c r="D553" s="46">
        <v>8076.0</v>
      </c>
      <c r="E553" s="37">
        <v>43437.0</v>
      </c>
      <c r="F553" s="47"/>
      <c r="G553" s="6" t="s">
        <v>1262</v>
      </c>
      <c r="H553" s="38" t="s">
        <v>1263</v>
      </c>
      <c r="I553" s="40"/>
      <c r="J553" s="40"/>
      <c r="K553" s="40"/>
      <c r="L553" s="40"/>
      <c r="M553" s="40"/>
      <c r="N553" s="40"/>
      <c r="O553" s="40"/>
      <c r="P553" s="40"/>
      <c r="Q553" s="40"/>
      <c r="R553" s="40"/>
      <c r="S553" s="40"/>
      <c r="T553" s="40"/>
      <c r="U553" s="40"/>
    </row>
    <row r="554">
      <c r="A554" s="45" t="s">
        <v>1264</v>
      </c>
      <c r="B554" s="35">
        <v>1.0</v>
      </c>
      <c r="C554" s="61" t="s">
        <v>307</v>
      </c>
      <c r="D554" s="46">
        <v>308000.0</v>
      </c>
      <c r="E554" s="37">
        <v>43544.0</v>
      </c>
      <c r="F554" s="6">
        <v>2025.0</v>
      </c>
      <c r="G554" s="6"/>
      <c r="H554" s="38" t="s">
        <v>1265</v>
      </c>
      <c r="I554" s="40"/>
      <c r="J554" s="40"/>
      <c r="K554" s="40"/>
      <c r="L554" s="40"/>
      <c r="M554" s="40"/>
      <c r="N554" s="40"/>
      <c r="O554" s="40"/>
      <c r="P554" s="40"/>
      <c r="Q554" s="40"/>
      <c r="R554" s="40"/>
      <c r="S554" s="40"/>
      <c r="T554" s="40"/>
      <c r="U554" s="40"/>
    </row>
    <row r="555">
      <c r="A555" s="6" t="s">
        <v>1267</v>
      </c>
      <c r="B555" s="35">
        <v>1.0</v>
      </c>
      <c r="C555" s="61" t="s">
        <v>307</v>
      </c>
      <c r="D555" s="46">
        <v>233288.0</v>
      </c>
      <c r="E555" s="37">
        <v>43432.0</v>
      </c>
      <c r="F555" s="48"/>
      <c r="G555" s="4"/>
      <c r="H555" s="38" t="s">
        <v>1268</v>
      </c>
      <c r="I555" s="40"/>
      <c r="J555" s="40"/>
      <c r="K555" s="40"/>
      <c r="L555" s="40"/>
      <c r="M555" s="40"/>
      <c r="N555" s="40"/>
      <c r="O555" s="40"/>
      <c r="P555" s="40"/>
      <c r="Q555" s="40"/>
      <c r="R555" s="40"/>
      <c r="S555" s="40"/>
      <c r="T555" s="40"/>
      <c r="U555" s="40"/>
    </row>
    <row r="556">
      <c r="A556" s="6" t="s">
        <v>1269</v>
      </c>
      <c r="B556" s="35">
        <v>1.0</v>
      </c>
      <c r="C556" s="61" t="s">
        <v>307</v>
      </c>
      <c r="D556" s="46">
        <v>33108.0</v>
      </c>
      <c r="E556" s="37">
        <v>43725.0</v>
      </c>
      <c r="F556" s="48"/>
      <c r="G556" s="4"/>
      <c r="H556" s="38" t="s">
        <v>1270</v>
      </c>
      <c r="I556" s="40"/>
      <c r="J556" s="40"/>
      <c r="K556" s="40"/>
      <c r="L556" s="40"/>
      <c r="M556" s="40"/>
      <c r="N556" s="40"/>
      <c r="O556" s="40"/>
      <c r="P556" s="40"/>
      <c r="Q556" s="40"/>
      <c r="R556" s="40"/>
      <c r="S556" s="40"/>
      <c r="T556" s="40"/>
      <c r="U556" s="40"/>
    </row>
    <row r="557">
      <c r="A557" s="6" t="s">
        <v>1271</v>
      </c>
      <c r="B557" s="35">
        <v>1.0</v>
      </c>
      <c r="C557" s="61" t="s">
        <v>307</v>
      </c>
      <c r="D557" s="46">
        <v>118054.0</v>
      </c>
      <c r="E557" s="37">
        <v>43663.0</v>
      </c>
      <c r="F557" s="48"/>
      <c r="G557" s="4"/>
      <c r="H557" s="38" t="s">
        <v>1272</v>
      </c>
      <c r="I557" s="40"/>
      <c r="J557" s="40"/>
      <c r="K557" s="40"/>
      <c r="L557" s="40"/>
      <c r="M557" s="40"/>
      <c r="N557" s="40"/>
      <c r="O557" s="40"/>
      <c r="P557" s="40"/>
      <c r="Q557" s="40"/>
      <c r="R557" s="40"/>
      <c r="S557" s="40"/>
      <c r="T557" s="40"/>
      <c r="U557" s="40"/>
    </row>
    <row r="558">
      <c r="A558" s="6" t="s">
        <v>565</v>
      </c>
      <c r="B558" s="35">
        <v>1.0</v>
      </c>
      <c r="C558" s="61" t="s">
        <v>304</v>
      </c>
      <c r="D558" s="57">
        <v>3264.0</v>
      </c>
      <c r="E558" s="37">
        <v>43509.0</v>
      </c>
      <c r="F558" s="48"/>
      <c r="G558" s="4"/>
      <c r="H558" s="38" t="s">
        <v>33</v>
      </c>
      <c r="I558" s="40"/>
      <c r="J558" s="40"/>
      <c r="K558" s="40"/>
      <c r="L558" s="40"/>
      <c r="M558" s="40"/>
      <c r="N558" s="40"/>
      <c r="O558" s="40"/>
      <c r="P558" s="40"/>
      <c r="Q558" s="40"/>
      <c r="R558" s="40"/>
      <c r="S558" s="40"/>
      <c r="T558" s="40"/>
      <c r="U558" s="40"/>
    </row>
    <row r="559">
      <c r="A559" s="6" t="s">
        <v>1275</v>
      </c>
      <c r="B559" s="35">
        <v>1.0</v>
      </c>
      <c r="C559" s="61" t="s">
        <v>307</v>
      </c>
      <c r="D559" s="57">
        <v>87684.0</v>
      </c>
      <c r="E559" s="37">
        <v>43676.0</v>
      </c>
      <c r="F559" s="6">
        <v>2030.0</v>
      </c>
      <c r="G559" s="4"/>
      <c r="H559" s="38" t="s">
        <v>1276</v>
      </c>
      <c r="I559" s="40"/>
      <c r="J559" s="40"/>
      <c r="K559" s="40"/>
      <c r="L559" s="40"/>
      <c r="M559" s="40"/>
      <c r="N559" s="40"/>
      <c r="O559" s="40"/>
      <c r="P559" s="40"/>
      <c r="Q559" s="40"/>
      <c r="R559" s="40"/>
      <c r="S559" s="40"/>
      <c r="T559" s="40"/>
      <c r="U559" s="40"/>
    </row>
    <row r="560">
      <c r="A560" s="6" t="s">
        <v>1277</v>
      </c>
      <c r="B560" s="35">
        <v>1.0</v>
      </c>
      <c r="C560" s="61" t="s">
        <v>307</v>
      </c>
      <c r="D560" s="103">
        <v>14000.0</v>
      </c>
      <c r="E560" s="37">
        <v>43782.0</v>
      </c>
      <c r="F560" s="48"/>
      <c r="G560" s="4"/>
      <c r="H560" s="38" t="s">
        <v>1278</v>
      </c>
      <c r="I560" s="40"/>
      <c r="J560" s="40"/>
      <c r="K560" s="40"/>
      <c r="L560" s="40"/>
      <c r="M560" s="40"/>
      <c r="N560" s="40"/>
      <c r="O560" s="40"/>
      <c r="P560" s="40"/>
      <c r="Q560" s="40"/>
      <c r="R560" s="40"/>
      <c r="S560" s="40"/>
      <c r="T560" s="40"/>
      <c r="U560" s="40"/>
    </row>
    <row r="561">
      <c r="A561" s="6" t="s">
        <v>1280</v>
      </c>
      <c r="B561" s="35">
        <v>1.0</v>
      </c>
      <c r="C561" s="61" t="s">
        <v>304</v>
      </c>
      <c r="D561" s="103">
        <v>130690.0</v>
      </c>
      <c r="E561" s="37">
        <v>43675.0</v>
      </c>
      <c r="F561" s="48"/>
      <c r="G561" s="4"/>
      <c r="H561" s="38" t="s">
        <v>1281</v>
      </c>
      <c r="I561" s="40"/>
      <c r="J561" s="40"/>
      <c r="K561" s="40"/>
      <c r="L561" s="40"/>
      <c r="M561" s="40"/>
      <c r="N561" s="40"/>
      <c r="O561" s="40"/>
      <c r="P561" s="40"/>
      <c r="Q561" s="40"/>
      <c r="R561" s="40"/>
      <c r="S561" s="40"/>
      <c r="T561" s="40"/>
      <c r="U561" s="40"/>
    </row>
    <row r="562">
      <c r="A562" s="6" t="s">
        <v>1282</v>
      </c>
      <c r="B562" s="35">
        <v>1.0</v>
      </c>
      <c r="C562" s="61" t="s">
        <v>307</v>
      </c>
      <c r="D562" s="103">
        <v>126663.0</v>
      </c>
      <c r="E562" s="37">
        <v>43509.0</v>
      </c>
      <c r="F562" s="48"/>
      <c r="G562" s="4"/>
      <c r="H562" s="38" t="s">
        <v>1283</v>
      </c>
      <c r="I562" s="40"/>
      <c r="J562" s="40"/>
      <c r="K562" s="40"/>
      <c r="L562" s="40"/>
      <c r="M562" s="40"/>
      <c r="N562" s="40"/>
      <c r="O562" s="40"/>
      <c r="P562" s="40"/>
      <c r="Q562" s="40"/>
      <c r="R562" s="40"/>
      <c r="S562" s="40"/>
      <c r="T562" s="40"/>
      <c r="U562" s="40"/>
    </row>
    <row r="563">
      <c r="A563" s="6" t="s">
        <v>1285</v>
      </c>
      <c r="B563" s="35">
        <v>1.0</v>
      </c>
      <c r="C563" s="61" t="s">
        <v>307</v>
      </c>
      <c r="D563" s="103">
        <v>99251.0</v>
      </c>
      <c r="E563" s="37">
        <v>43608.0</v>
      </c>
      <c r="F563" s="48"/>
      <c r="G563" s="4"/>
      <c r="H563" s="38" t="s">
        <v>1286</v>
      </c>
      <c r="I563" s="40"/>
      <c r="J563" s="40"/>
      <c r="K563" s="40"/>
      <c r="L563" s="40"/>
      <c r="M563" s="40"/>
      <c r="N563" s="40"/>
      <c r="O563" s="40"/>
      <c r="P563" s="40"/>
      <c r="Q563" s="40"/>
      <c r="R563" s="40"/>
      <c r="S563" s="40"/>
      <c r="T563" s="40"/>
      <c r="U563" s="40"/>
    </row>
    <row r="564">
      <c r="A564" s="6" t="s">
        <v>1287</v>
      </c>
      <c r="B564" s="35">
        <v>1.0</v>
      </c>
      <c r="C564" s="61" t="s">
        <v>307</v>
      </c>
      <c r="D564" s="103">
        <v>254500.0</v>
      </c>
      <c r="E564" s="37">
        <v>43724.0</v>
      </c>
      <c r="F564" s="48"/>
      <c r="G564" s="4"/>
      <c r="H564" s="38" t="s">
        <v>1288</v>
      </c>
      <c r="I564" s="40"/>
      <c r="J564" s="40"/>
      <c r="K564" s="40"/>
      <c r="L564" s="40"/>
      <c r="M564" s="40"/>
      <c r="N564" s="40"/>
      <c r="O564" s="40"/>
      <c r="P564" s="40"/>
      <c r="Q564" s="40"/>
      <c r="R564" s="40"/>
      <c r="S564" s="40"/>
      <c r="T564" s="40"/>
      <c r="U564" s="40"/>
    </row>
    <row r="565">
      <c r="A565" s="6" t="s">
        <v>1289</v>
      </c>
      <c r="B565" s="35">
        <v>1.0</v>
      </c>
      <c r="C565" s="61" t="s">
        <v>307</v>
      </c>
      <c r="D565" s="103">
        <v>277600.0</v>
      </c>
      <c r="E565" s="37">
        <v>43580.0</v>
      </c>
      <c r="F565" s="48"/>
      <c r="G565" s="4"/>
      <c r="H565" s="38" t="s">
        <v>1290</v>
      </c>
      <c r="I565" s="40"/>
      <c r="J565" s="40"/>
      <c r="K565" s="40"/>
      <c r="L565" s="40"/>
      <c r="M565" s="40"/>
      <c r="N565" s="40"/>
      <c r="O565" s="40"/>
      <c r="P565" s="40"/>
      <c r="Q565" s="40"/>
      <c r="R565" s="40"/>
      <c r="S565" s="40"/>
      <c r="T565" s="40"/>
      <c r="U565" s="40"/>
    </row>
    <row r="566">
      <c r="A566" s="6" t="s">
        <v>1291</v>
      </c>
      <c r="B566" s="35">
        <v>1.0</v>
      </c>
      <c r="C566" s="61" t="s">
        <v>307</v>
      </c>
      <c r="D566" s="103">
        <v>326474.0</v>
      </c>
      <c r="E566" s="37">
        <v>43663.0</v>
      </c>
      <c r="F566" s="48"/>
      <c r="G566" s="4"/>
      <c r="H566" s="38" t="s">
        <v>1292</v>
      </c>
      <c r="I566" s="40"/>
      <c r="J566" s="40"/>
      <c r="K566" s="40"/>
      <c r="L566" s="40"/>
      <c r="M566" s="40"/>
      <c r="N566" s="40"/>
      <c r="O566" s="40"/>
      <c r="P566" s="40"/>
      <c r="Q566" s="40"/>
      <c r="R566" s="40"/>
      <c r="S566" s="40"/>
      <c r="T566" s="40"/>
      <c r="U566" s="40"/>
    </row>
    <row r="567">
      <c r="A567" s="6" t="s">
        <v>1293</v>
      </c>
      <c r="B567" s="35">
        <v>1.0</v>
      </c>
      <c r="C567" s="61" t="s">
        <v>307</v>
      </c>
      <c r="D567" s="103">
        <v>11327.0</v>
      </c>
      <c r="E567" s="37">
        <v>43800.0</v>
      </c>
      <c r="F567" s="48"/>
      <c r="G567" s="4"/>
      <c r="H567" s="38" t="s">
        <v>1294</v>
      </c>
      <c r="I567" s="40"/>
      <c r="J567" s="40"/>
      <c r="K567" s="40"/>
      <c r="L567" s="40"/>
      <c r="M567" s="40"/>
      <c r="N567" s="40"/>
      <c r="O567" s="40"/>
      <c r="P567" s="40"/>
      <c r="Q567" s="40"/>
      <c r="R567" s="40"/>
      <c r="S567" s="40"/>
      <c r="T567" s="40"/>
      <c r="U567" s="40"/>
    </row>
    <row r="568">
      <c r="A568" s="6" t="s">
        <v>1295</v>
      </c>
      <c r="B568" s="35">
        <v>1.0</v>
      </c>
      <c r="C568" s="61" t="s">
        <v>307</v>
      </c>
      <c r="D568" s="103">
        <v>209700.0</v>
      </c>
      <c r="E568" s="37">
        <v>43633.0</v>
      </c>
      <c r="F568" s="48"/>
      <c r="G568" s="4"/>
      <c r="H568" s="38" t="s">
        <v>1296</v>
      </c>
      <c r="I568" s="40"/>
      <c r="J568" s="40"/>
      <c r="K568" s="40"/>
      <c r="L568" s="40"/>
      <c r="M568" s="40"/>
      <c r="N568" s="40"/>
      <c r="O568" s="40"/>
      <c r="P568" s="40"/>
      <c r="Q568" s="40"/>
      <c r="R568" s="40"/>
      <c r="S568" s="40"/>
      <c r="T568" s="40"/>
      <c r="U568" s="40"/>
    </row>
    <row r="569">
      <c r="A569" s="6" t="s">
        <v>1297</v>
      </c>
      <c r="B569" s="35">
        <v>1.0</v>
      </c>
      <c r="C569" s="61" t="s">
        <v>307</v>
      </c>
      <c r="D569" s="175">
        <v>140300.0</v>
      </c>
      <c r="E569" s="37">
        <v>43642.0</v>
      </c>
      <c r="F569" s="43" t="s">
        <v>338</v>
      </c>
      <c r="G569" s="4"/>
      <c r="H569" s="38" t="s">
        <v>1298</v>
      </c>
      <c r="I569" s="40"/>
      <c r="J569" s="40"/>
      <c r="K569" s="40"/>
      <c r="L569" s="40"/>
      <c r="M569" s="40"/>
      <c r="N569" s="40"/>
      <c r="O569" s="40"/>
      <c r="P569" s="40"/>
      <c r="Q569" s="40"/>
      <c r="R569" s="40"/>
      <c r="S569" s="40"/>
      <c r="T569" s="40"/>
      <c r="U569" s="40"/>
    </row>
    <row r="570">
      <c r="A570" s="6" t="s">
        <v>1299</v>
      </c>
      <c r="B570" s="35">
        <v>1.0</v>
      </c>
      <c r="C570" s="61" t="s">
        <v>307</v>
      </c>
      <c r="D570" s="175">
        <v>564600.0</v>
      </c>
      <c r="E570" s="37">
        <v>43671.0</v>
      </c>
      <c r="F570" s="48"/>
      <c r="G570" s="4"/>
      <c r="H570" s="38" t="s">
        <v>1300</v>
      </c>
      <c r="I570" s="40"/>
      <c r="J570" s="40"/>
      <c r="K570" s="40"/>
      <c r="L570" s="40"/>
      <c r="M570" s="40"/>
      <c r="N570" s="40"/>
      <c r="O570" s="40"/>
      <c r="P570" s="40"/>
      <c r="Q570" s="40"/>
      <c r="R570" s="40"/>
      <c r="S570" s="40"/>
      <c r="T570" s="40"/>
      <c r="U570" s="40"/>
    </row>
    <row r="571">
      <c r="A571" s="6" t="s">
        <v>1302</v>
      </c>
      <c r="B571" s="35">
        <v>1.0</v>
      </c>
      <c r="C571" s="61" t="s">
        <v>307</v>
      </c>
      <c r="D571" s="175">
        <v>96800.0</v>
      </c>
      <c r="E571" s="37">
        <v>43655.0</v>
      </c>
      <c r="F571" s="48"/>
      <c r="G571" s="4"/>
      <c r="H571" s="38" t="s">
        <v>1303</v>
      </c>
      <c r="I571" s="40"/>
      <c r="J571" s="40"/>
      <c r="K571" s="40"/>
      <c r="L571" s="40"/>
      <c r="M571" s="40"/>
      <c r="N571" s="40"/>
      <c r="O571" s="40"/>
      <c r="P571" s="40"/>
      <c r="Q571" s="40"/>
      <c r="R571" s="40"/>
      <c r="S571" s="40"/>
      <c r="T571" s="40"/>
      <c r="U571" s="40"/>
    </row>
    <row r="572">
      <c r="A572" s="6" t="s">
        <v>1304</v>
      </c>
      <c r="B572" s="35">
        <v>1.0</v>
      </c>
      <c r="C572" s="61" t="s">
        <v>307</v>
      </c>
      <c r="D572" s="103">
        <v>2727.0</v>
      </c>
      <c r="E572" s="37">
        <v>43536.0</v>
      </c>
      <c r="F572" s="48"/>
      <c r="G572" s="4"/>
      <c r="H572" s="38" t="s">
        <v>1305</v>
      </c>
      <c r="I572" s="40"/>
      <c r="J572" s="40"/>
      <c r="K572" s="40"/>
      <c r="L572" s="40"/>
      <c r="M572" s="40"/>
      <c r="N572" s="40"/>
      <c r="O572" s="40"/>
      <c r="P572" s="40"/>
      <c r="Q572" s="40"/>
      <c r="R572" s="40"/>
      <c r="S572" s="40"/>
      <c r="T572" s="40"/>
      <c r="U572" s="40"/>
    </row>
    <row r="573">
      <c r="A573" s="6" t="s">
        <v>1306</v>
      </c>
      <c r="B573" s="35">
        <v>1.0</v>
      </c>
      <c r="C573" s="61" t="s">
        <v>307</v>
      </c>
      <c r="D573" s="103">
        <v>125610.0</v>
      </c>
      <c r="E573" s="37">
        <v>43726.0</v>
      </c>
      <c r="F573" s="48"/>
      <c r="G573" s="4"/>
      <c r="H573" s="38" t="s">
        <v>1307</v>
      </c>
      <c r="I573" s="40"/>
      <c r="J573" s="40"/>
      <c r="K573" s="40"/>
      <c r="L573" s="40"/>
      <c r="M573" s="40"/>
      <c r="N573" s="40"/>
      <c r="O573" s="40"/>
      <c r="P573" s="40"/>
      <c r="Q573" s="40"/>
      <c r="R573" s="40"/>
      <c r="S573" s="40"/>
      <c r="T573" s="40"/>
      <c r="U573" s="40"/>
    </row>
    <row r="574">
      <c r="A574" s="6" t="s">
        <v>1308</v>
      </c>
      <c r="B574" s="35">
        <v>1.0</v>
      </c>
      <c r="C574" s="61" t="s">
        <v>307</v>
      </c>
      <c r="D574" s="103">
        <v>158941.0</v>
      </c>
      <c r="E574" s="37">
        <v>43670.0</v>
      </c>
      <c r="F574" s="48"/>
      <c r="G574" s="4"/>
      <c r="H574" s="38" t="s">
        <v>1309</v>
      </c>
      <c r="I574" s="40"/>
      <c r="J574" s="40"/>
      <c r="K574" s="40"/>
      <c r="L574" s="40"/>
      <c r="M574" s="40"/>
      <c r="N574" s="40"/>
      <c r="O574" s="40"/>
      <c r="P574" s="40"/>
      <c r="Q574" s="40"/>
      <c r="R574" s="40"/>
      <c r="S574" s="40"/>
      <c r="T574" s="40"/>
      <c r="U574" s="40"/>
    </row>
    <row r="575">
      <c r="A575" s="6" t="s">
        <v>1310</v>
      </c>
      <c r="B575" s="35">
        <v>1.0</v>
      </c>
      <c r="C575" s="61" t="s">
        <v>307</v>
      </c>
      <c r="D575" s="103">
        <v>187.0</v>
      </c>
      <c r="E575" s="37">
        <v>43712.0</v>
      </c>
      <c r="F575" s="48"/>
      <c r="G575" s="4"/>
      <c r="H575" s="38" t="s">
        <v>1311</v>
      </c>
      <c r="I575" s="40"/>
      <c r="J575" s="40"/>
      <c r="K575" s="40"/>
      <c r="L575" s="40"/>
      <c r="M575" s="40"/>
      <c r="N575" s="40"/>
      <c r="O575" s="40"/>
      <c r="P575" s="40"/>
      <c r="Q575" s="40"/>
      <c r="R575" s="40"/>
      <c r="S575" s="40"/>
      <c r="T575" s="40"/>
      <c r="U575" s="40"/>
    </row>
    <row r="576">
      <c r="A576" s="6" t="s">
        <v>1312</v>
      </c>
      <c r="B576" s="35">
        <v>1.0</v>
      </c>
      <c r="C576" s="61" t="s">
        <v>304</v>
      </c>
      <c r="D576" s="103">
        <v>3125000.0</v>
      </c>
      <c r="E576" s="37">
        <v>43584.0</v>
      </c>
      <c r="F576" s="48"/>
      <c r="G576" s="4"/>
      <c r="H576" s="38" t="s">
        <v>33</v>
      </c>
      <c r="I576" s="40"/>
      <c r="J576" s="40"/>
      <c r="K576" s="40"/>
      <c r="L576" s="40"/>
      <c r="M576" s="40"/>
      <c r="N576" s="40"/>
      <c r="O576" s="40"/>
      <c r="P576" s="40"/>
      <c r="Q576" s="40"/>
      <c r="R576" s="40"/>
      <c r="S576" s="40"/>
      <c r="T576" s="40"/>
      <c r="U576" s="40"/>
    </row>
    <row r="577">
      <c r="A577" s="6" t="s">
        <v>1313</v>
      </c>
      <c r="B577" s="35">
        <v>1.0</v>
      </c>
      <c r="C577" s="61" t="s">
        <v>304</v>
      </c>
      <c r="D577" s="57">
        <v>6664.0</v>
      </c>
      <c r="E577" s="37">
        <v>43523.0</v>
      </c>
      <c r="F577" s="48"/>
      <c r="G577" s="4"/>
      <c r="H577" s="38" t="s">
        <v>1315</v>
      </c>
      <c r="I577" s="40"/>
      <c r="J577" s="40"/>
      <c r="K577" s="40"/>
      <c r="L577" s="40"/>
      <c r="M577" s="40"/>
      <c r="N577" s="40"/>
      <c r="O577" s="40"/>
      <c r="P577" s="40"/>
      <c r="Q577" s="40"/>
      <c r="R577" s="40"/>
      <c r="S577" s="40"/>
      <c r="T577" s="40"/>
      <c r="U577" s="40"/>
    </row>
    <row r="578">
      <c r="A578" s="6" t="s">
        <v>1316</v>
      </c>
      <c r="B578" s="35">
        <v>1.0</v>
      </c>
      <c r="C578" s="61" t="s">
        <v>307</v>
      </c>
      <c r="D578" s="57">
        <v>122300.0</v>
      </c>
      <c r="E578" s="37">
        <v>43635.0</v>
      </c>
      <c r="F578" s="48"/>
      <c r="G578" s="4"/>
      <c r="H578" s="38" t="s">
        <v>1317</v>
      </c>
      <c r="I578" s="40"/>
      <c r="J578" s="40"/>
      <c r="K578" s="40"/>
      <c r="L578" s="40"/>
      <c r="M578" s="40"/>
      <c r="N578" s="40"/>
      <c r="O578" s="40"/>
      <c r="P578" s="40"/>
      <c r="Q578" s="40"/>
      <c r="R578" s="40"/>
      <c r="S578" s="40"/>
      <c r="T578" s="40"/>
      <c r="U578" s="40"/>
    </row>
    <row r="579">
      <c r="A579" s="6" t="s">
        <v>1318</v>
      </c>
      <c r="B579" s="35">
        <v>1.0</v>
      </c>
      <c r="C579" s="61" t="s">
        <v>307</v>
      </c>
      <c r="D579" s="57">
        <v>4455.0</v>
      </c>
      <c r="E579" s="37">
        <v>43640.0</v>
      </c>
      <c r="F579" s="48"/>
      <c r="G579" s="4"/>
      <c r="H579" s="38" t="s">
        <v>1319</v>
      </c>
      <c r="I579" s="40"/>
      <c r="J579" s="40"/>
      <c r="K579" s="40"/>
      <c r="L579" s="40"/>
      <c r="M579" s="40"/>
      <c r="N579" s="40"/>
      <c r="O579" s="40"/>
      <c r="P579" s="40"/>
      <c r="Q579" s="40"/>
      <c r="R579" s="40"/>
      <c r="S579" s="40"/>
      <c r="T579" s="40"/>
      <c r="U579" s="40"/>
    </row>
    <row r="580">
      <c r="A580" s="6" t="s">
        <v>1320</v>
      </c>
      <c r="B580" s="35">
        <v>1.0</v>
      </c>
      <c r="C580" s="61" t="s">
        <v>307</v>
      </c>
      <c r="D580" s="36">
        <v>158527.0</v>
      </c>
      <c r="E580" s="37">
        <v>43648.0</v>
      </c>
      <c r="F580" s="48"/>
      <c r="G580" s="4"/>
      <c r="H580" s="38" t="s">
        <v>1321</v>
      </c>
      <c r="I580" s="40"/>
      <c r="J580" s="40"/>
      <c r="K580" s="40"/>
      <c r="L580" s="40"/>
      <c r="M580" s="40"/>
      <c r="N580" s="40"/>
      <c r="O580" s="40"/>
      <c r="P580" s="40"/>
      <c r="Q580" s="40"/>
      <c r="R580" s="40"/>
      <c r="S580" s="40"/>
      <c r="T580" s="40"/>
      <c r="U580" s="40"/>
    </row>
    <row r="581">
      <c r="A581" s="6" t="s">
        <v>1322</v>
      </c>
      <c r="B581" s="35">
        <v>1.0</v>
      </c>
      <c r="C581" s="61" t="s">
        <v>307</v>
      </c>
      <c r="D581" s="57">
        <v>55300.0</v>
      </c>
      <c r="E581" s="37">
        <v>43606.0</v>
      </c>
      <c r="F581" s="48"/>
      <c r="G581" s="4"/>
      <c r="H581" s="38" t="s">
        <v>1323</v>
      </c>
      <c r="I581" s="40"/>
      <c r="J581" s="40"/>
      <c r="K581" s="40"/>
      <c r="L581" s="40"/>
      <c r="M581" s="40"/>
      <c r="N581" s="40"/>
      <c r="O581" s="40"/>
      <c r="P581" s="40"/>
      <c r="Q581" s="40"/>
      <c r="R581" s="40"/>
      <c r="S581" s="40"/>
      <c r="T581" s="40"/>
      <c r="U581" s="40"/>
    </row>
    <row r="582">
      <c r="A582" s="6" t="s">
        <v>1324</v>
      </c>
      <c r="B582" s="35">
        <v>1.0</v>
      </c>
      <c r="C582" s="6" t="s">
        <v>316</v>
      </c>
      <c r="D582" s="57">
        <v>89610.0</v>
      </c>
      <c r="E582" s="37">
        <v>43614.0</v>
      </c>
      <c r="F582" s="48"/>
      <c r="G582" s="4"/>
      <c r="H582" s="38" t="s">
        <v>1325</v>
      </c>
      <c r="I582" s="40"/>
      <c r="J582" s="40"/>
      <c r="K582" s="40"/>
      <c r="L582" s="40"/>
      <c r="M582" s="40"/>
      <c r="N582" s="40"/>
      <c r="O582" s="40"/>
      <c r="P582" s="40"/>
      <c r="Q582" s="40"/>
      <c r="R582" s="40"/>
      <c r="S582" s="40"/>
      <c r="T582" s="40"/>
      <c r="U582" s="40"/>
    </row>
    <row r="583">
      <c r="A583" s="6" t="s">
        <v>1326</v>
      </c>
      <c r="B583" s="35">
        <v>1.0</v>
      </c>
      <c r="C583" s="61" t="s">
        <v>307</v>
      </c>
      <c r="D583" s="57">
        <v>1119000.0</v>
      </c>
      <c r="E583" s="37">
        <v>43665.0</v>
      </c>
      <c r="F583" s="48"/>
      <c r="G583" s="4"/>
      <c r="H583" s="38" t="s">
        <v>1327</v>
      </c>
      <c r="I583" s="40"/>
      <c r="J583" s="40"/>
      <c r="K583" s="40"/>
      <c r="L583" s="40"/>
      <c r="M583" s="40"/>
      <c r="N583" s="40"/>
      <c r="O583" s="40"/>
      <c r="P583" s="40"/>
      <c r="Q583" s="40"/>
      <c r="R583" s="40"/>
      <c r="S583" s="40"/>
      <c r="T583" s="40"/>
      <c r="U583" s="40"/>
    </row>
    <row r="584">
      <c r="A584" s="6" t="s">
        <v>1329</v>
      </c>
      <c r="B584" s="35">
        <v>1.0</v>
      </c>
      <c r="C584" s="61" t="s">
        <v>307</v>
      </c>
      <c r="D584" s="57">
        <v>113949.0</v>
      </c>
      <c r="E584" s="37">
        <v>43663.0</v>
      </c>
      <c r="F584" s="48"/>
      <c r="G584" s="4"/>
      <c r="H584" s="38" t="s">
        <v>1330</v>
      </c>
      <c r="I584" s="40"/>
      <c r="J584" s="40"/>
      <c r="K584" s="40"/>
      <c r="L584" s="40"/>
      <c r="M584" s="40"/>
      <c r="N584" s="40"/>
      <c r="O584" s="40"/>
      <c r="P584" s="40"/>
      <c r="Q584" s="40"/>
      <c r="R584" s="40"/>
      <c r="S584" s="40"/>
      <c r="T584" s="40"/>
      <c r="U584" s="40"/>
    </row>
    <row r="585">
      <c r="A585" s="6" t="s">
        <v>1331</v>
      </c>
      <c r="B585" s="35">
        <v>1.0</v>
      </c>
      <c r="C585" s="6" t="s">
        <v>316</v>
      </c>
      <c r="D585" s="57">
        <v>181310.0</v>
      </c>
      <c r="E585" s="37">
        <v>43732.0</v>
      </c>
      <c r="F585" s="48"/>
      <c r="G585" s="4"/>
      <c r="H585" s="38" t="s">
        <v>1332</v>
      </c>
      <c r="I585" s="40"/>
      <c r="J585" s="40"/>
      <c r="K585" s="40"/>
      <c r="L585" s="40"/>
      <c r="M585" s="40"/>
      <c r="N585" s="40"/>
      <c r="O585" s="40"/>
      <c r="P585" s="40"/>
      <c r="Q585" s="40"/>
      <c r="R585" s="40"/>
      <c r="S585" s="40"/>
      <c r="T585" s="40"/>
      <c r="U585" s="40"/>
    </row>
    <row r="586">
      <c r="A586" s="6" t="s">
        <v>1335</v>
      </c>
      <c r="B586" s="35">
        <v>1.0</v>
      </c>
      <c r="C586" s="61" t="s">
        <v>307</v>
      </c>
      <c r="D586" s="57">
        <v>2897300.0</v>
      </c>
      <c r="E586" s="37">
        <v>43644.0</v>
      </c>
      <c r="F586" s="48"/>
      <c r="G586" s="4"/>
      <c r="H586" s="38" t="s">
        <v>1336</v>
      </c>
      <c r="I586" s="40"/>
      <c r="J586" s="40"/>
      <c r="K586" s="40"/>
      <c r="L586" s="40"/>
      <c r="M586" s="40"/>
      <c r="N586" s="40"/>
      <c r="O586" s="40"/>
      <c r="P586" s="40"/>
      <c r="Q586" s="40"/>
      <c r="R586" s="40"/>
      <c r="S586" s="40"/>
      <c r="T586" s="40"/>
      <c r="U586" s="40"/>
    </row>
    <row r="587">
      <c r="A587" s="6" t="s">
        <v>1337</v>
      </c>
      <c r="B587" s="35">
        <v>1.0</v>
      </c>
      <c r="C587" s="61" t="s">
        <v>307</v>
      </c>
      <c r="D587" s="57">
        <v>109266.0</v>
      </c>
      <c r="E587" s="37">
        <v>43642.0</v>
      </c>
      <c r="F587" s="48"/>
      <c r="G587" s="4"/>
      <c r="H587" s="38" t="s">
        <v>1338</v>
      </c>
      <c r="I587" s="40"/>
      <c r="J587" s="40"/>
      <c r="K587" s="40"/>
      <c r="L587" s="40"/>
      <c r="M587" s="40"/>
      <c r="N587" s="40"/>
      <c r="O587" s="40"/>
      <c r="P587" s="40"/>
      <c r="Q587" s="40"/>
      <c r="R587" s="40"/>
      <c r="S587" s="40"/>
      <c r="T587" s="40"/>
      <c r="U587" s="40"/>
    </row>
    <row r="588">
      <c r="A588" s="6" t="s">
        <v>1339</v>
      </c>
      <c r="B588" s="35">
        <v>1.0</v>
      </c>
      <c r="C588" s="61" t="s">
        <v>307</v>
      </c>
      <c r="D588" s="57">
        <v>852353.0</v>
      </c>
      <c r="E588" s="37">
        <v>43560.0</v>
      </c>
      <c r="F588" s="48"/>
      <c r="G588" s="4"/>
      <c r="H588" s="38" t="s">
        <v>33</v>
      </c>
      <c r="I588" s="40"/>
      <c r="J588" s="40"/>
      <c r="K588" s="40"/>
      <c r="L588" s="40"/>
      <c r="M588" s="40"/>
      <c r="N588" s="40"/>
      <c r="O588" s="40"/>
      <c r="P588" s="40"/>
      <c r="Q588" s="40"/>
      <c r="R588" s="40"/>
      <c r="S588" s="40"/>
      <c r="T588" s="40"/>
      <c r="U588" s="40"/>
    </row>
    <row r="589">
      <c r="A589" s="6" t="s">
        <v>1340</v>
      </c>
      <c r="B589" s="35">
        <v>1.0</v>
      </c>
      <c r="C589" s="61" t="s">
        <v>307</v>
      </c>
      <c r="D589" s="57">
        <v>2307000.0</v>
      </c>
      <c r="E589" s="37">
        <v>43643.0</v>
      </c>
      <c r="F589" s="48"/>
      <c r="G589" s="4"/>
      <c r="H589" s="38" t="s">
        <v>1342</v>
      </c>
      <c r="I589" s="40"/>
      <c r="J589" s="40"/>
      <c r="K589" s="40"/>
      <c r="L589" s="40"/>
      <c r="M589" s="40"/>
      <c r="N589" s="40"/>
      <c r="O589" s="40"/>
      <c r="P589" s="40"/>
      <c r="Q589" s="40"/>
      <c r="R589" s="40"/>
      <c r="S589" s="40"/>
      <c r="T589" s="40"/>
      <c r="U589" s="40"/>
    </row>
    <row r="590">
      <c r="A590" s="6" t="s">
        <v>1343</v>
      </c>
      <c r="B590" s="35">
        <v>1.0</v>
      </c>
      <c r="C590" s="61" t="s">
        <v>307</v>
      </c>
      <c r="D590" s="57">
        <v>16989.0</v>
      </c>
      <c r="E590" s="37">
        <v>43836.0</v>
      </c>
      <c r="F590" s="48"/>
      <c r="G590" s="4"/>
      <c r="H590" s="38" t="s">
        <v>1344</v>
      </c>
      <c r="I590" s="40"/>
      <c r="J590" s="40"/>
      <c r="K590" s="40"/>
      <c r="L590" s="40"/>
      <c r="M590" s="40"/>
      <c r="N590" s="40"/>
      <c r="O590" s="40"/>
      <c r="P590" s="40"/>
      <c r="Q590" s="40"/>
      <c r="R590" s="40"/>
      <c r="S590" s="40"/>
      <c r="T590" s="40"/>
      <c r="U590" s="40"/>
    </row>
    <row r="591">
      <c r="A591" s="6" t="s">
        <v>1345</v>
      </c>
      <c r="B591" s="35">
        <v>1.0</v>
      </c>
      <c r="C591" s="61" t="s">
        <v>307</v>
      </c>
      <c r="D591" s="57">
        <v>236000.0</v>
      </c>
      <c r="E591" s="37">
        <v>43726.0</v>
      </c>
      <c r="F591" s="48"/>
      <c r="G591" s="4"/>
      <c r="H591" s="38" t="s">
        <v>1346</v>
      </c>
      <c r="I591" s="40"/>
      <c r="J591" s="40"/>
      <c r="K591" s="40"/>
      <c r="L591" s="40"/>
      <c r="M591" s="40"/>
      <c r="N591" s="40"/>
      <c r="O591" s="40"/>
      <c r="P591" s="40"/>
      <c r="Q591" s="40"/>
      <c r="R591" s="40"/>
      <c r="S591" s="40"/>
      <c r="T591" s="40"/>
      <c r="U591" s="40"/>
    </row>
    <row r="592">
      <c r="A592" s="6" t="s">
        <v>1347</v>
      </c>
      <c r="B592" s="35">
        <v>1.0</v>
      </c>
      <c r="C592" s="61" t="s">
        <v>307</v>
      </c>
      <c r="D592" s="57">
        <v>76143.0</v>
      </c>
      <c r="E592" s="37">
        <v>43724.0</v>
      </c>
      <c r="F592" s="48"/>
      <c r="G592" s="4"/>
      <c r="H592" s="38" t="s">
        <v>1348</v>
      </c>
      <c r="I592" s="40"/>
      <c r="J592" s="40"/>
      <c r="K592" s="40"/>
      <c r="L592" s="40"/>
      <c r="M592" s="40"/>
      <c r="N592" s="40"/>
      <c r="O592" s="40"/>
      <c r="P592" s="40"/>
      <c r="Q592" s="40"/>
      <c r="R592" s="40"/>
      <c r="S592" s="40"/>
      <c r="T592" s="40"/>
      <c r="U592" s="40"/>
    </row>
    <row r="593">
      <c r="A593" s="6" t="s">
        <v>1349</v>
      </c>
      <c r="B593" s="35">
        <v>1.0</v>
      </c>
      <c r="C593" s="61" t="s">
        <v>307</v>
      </c>
      <c r="D593" s="57">
        <v>52323.0</v>
      </c>
      <c r="E593" s="37">
        <v>43642.0</v>
      </c>
      <c r="F593" s="48"/>
      <c r="G593" s="4"/>
      <c r="H593" s="38" t="s">
        <v>1350</v>
      </c>
      <c r="I593" s="40"/>
      <c r="J593" s="40"/>
      <c r="K593" s="40"/>
      <c r="L593" s="40"/>
      <c r="M593" s="40"/>
      <c r="N593" s="40"/>
      <c r="O593" s="40"/>
      <c r="P593" s="40"/>
      <c r="Q593" s="40"/>
      <c r="R593" s="40"/>
      <c r="S593" s="40"/>
      <c r="T593" s="40"/>
      <c r="U593" s="40"/>
    </row>
    <row r="594">
      <c r="A594" s="6" t="s">
        <v>1352</v>
      </c>
      <c r="B594" s="35">
        <v>1.0</v>
      </c>
      <c r="C594" s="61" t="s">
        <v>307</v>
      </c>
      <c r="D594" s="57">
        <v>7198.0</v>
      </c>
      <c r="E594" s="37">
        <v>43619.0</v>
      </c>
      <c r="F594" s="48"/>
      <c r="G594" s="4"/>
      <c r="H594" s="38" t="s">
        <v>1353</v>
      </c>
      <c r="I594" s="40"/>
      <c r="J594" s="40"/>
      <c r="K594" s="40"/>
      <c r="L594" s="40"/>
      <c r="M594" s="40"/>
      <c r="N594" s="40"/>
      <c r="O594" s="40"/>
      <c r="P594" s="40"/>
      <c r="Q594" s="40"/>
      <c r="R594" s="40"/>
      <c r="S594" s="40"/>
      <c r="T594" s="40"/>
      <c r="U594" s="40"/>
    </row>
    <row r="595">
      <c r="A595" s="6" t="s">
        <v>1354</v>
      </c>
      <c r="B595" s="35">
        <v>1.0</v>
      </c>
      <c r="C595" s="61" t="s">
        <v>307</v>
      </c>
      <c r="D595" s="57">
        <v>326088.0</v>
      </c>
      <c r="E595" s="37">
        <v>43663.0</v>
      </c>
      <c r="F595" s="48"/>
      <c r="G595" s="4"/>
      <c r="H595" s="38" t="s">
        <v>1355</v>
      </c>
      <c r="I595" s="40"/>
      <c r="J595" s="40"/>
      <c r="K595" s="40"/>
      <c r="L595" s="40"/>
      <c r="M595" s="40"/>
      <c r="N595" s="40"/>
      <c r="O595" s="40"/>
      <c r="P595" s="40"/>
      <c r="Q595" s="40"/>
      <c r="R595" s="40"/>
      <c r="S595" s="40"/>
      <c r="T595" s="40"/>
      <c r="U595" s="40"/>
    </row>
    <row r="596">
      <c r="A596" s="6" t="s">
        <v>1357</v>
      </c>
      <c r="B596" s="35">
        <v>1.0</v>
      </c>
      <c r="C596" s="61" t="s">
        <v>307</v>
      </c>
      <c r="D596" s="57">
        <v>435000.0</v>
      </c>
      <c r="E596" s="37">
        <v>43522.0</v>
      </c>
      <c r="F596" s="48"/>
      <c r="G596" s="4"/>
      <c r="H596" s="38" t="s">
        <v>1358</v>
      </c>
      <c r="I596" s="40"/>
      <c r="J596" s="40"/>
      <c r="K596" s="40"/>
      <c r="L596" s="40"/>
      <c r="M596" s="40"/>
      <c r="N596" s="40"/>
      <c r="O596" s="40"/>
      <c r="P596" s="40"/>
      <c r="Q596" s="40"/>
      <c r="R596" s="40"/>
      <c r="S596" s="40"/>
      <c r="T596" s="40"/>
      <c r="U596" s="40"/>
    </row>
    <row r="597">
      <c r="A597" s="6" t="s">
        <v>1359</v>
      </c>
      <c r="B597" s="35">
        <v>1.0</v>
      </c>
      <c r="C597" s="61" t="s">
        <v>307</v>
      </c>
      <c r="D597" s="57">
        <v>123900.0</v>
      </c>
      <c r="E597" s="37">
        <v>43621.0</v>
      </c>
      <c r="F597" s="48"/>
      <c r="G597" s="4"/>
      <c r="H597" s="38" t="s">
        <v>1360</v>
      </c>
      <c r="I597" s="40"/>
      <c r="J597" s="40"/>
      <c r="K597" s="40"/>
      <c r="L597" s="40"/>
      <c r="M597" s="40"/>
      <c r="N597" s="40"/>
      <c r="O597" s="40"/>
      <c r="P597" s="40"/>
      <c r="Q597" s="40"/>
      <c r="R597" s="40"/>
      <c r="S597" s="40"/>
      <c r="T597" s="40"/>
      <c r="U597" s="40"/>
    </row>
    <row r="598">
      <c r="A598" s="6" t="s">
        <v>1362</v>
      </c>
      <c r="B598" s="35">
        <v>1.0</v>
      </c>
      <c r="C598" s="61" t="s">
        <v>307</v>
      </c>
      <c r="D598" s="36">
        <v>150100.0</v>
      </c>
      <c r="E598" s="37">
        <v>43642.0</v>
      </c>
      <c r="F598" s="48"/>
      <c r="G598" s="4"/>
      <c r="H598" s="38" t="s">
        <v>1363</v>
      </c>
      <c r="I598" s="40"/>
      <c r="J598" s="40"/>
      <c r="K598" s="40"/>
      <c r="L598" s="40"/>
      <c r="M598" s="40"/>
      <c r="N598" s="40"/>
      <c r="O598" s="40"/>
      <c r="P598" s="40"/>
      <c r="Q598" s="40"/>
      <c r="R598" s="40"/>
      <c r="S598" s="40"/>
      <c r="T598" s="40"/>
      <c r="U598" s="40"/>
    </row>
    <row r="599">
      <c r="A599" s="6" t="s">
        <v>1364</v>
      </c>
      <c r="B599" s="35">
        <v>1.0</v>
      </c>
      <c r="C599" s="61" t="s">
        <v>307</v>
      </c>
      <c r="D599" s="36">
        <v>5038.0</v>
      </c>
      <c r="E599" s="37">
        <v>43514.0</v>
      </c>
      <c r="F599" s="48"/>
      <c r="G599" s="4"/>
      <c r="H599" s="38" t="s">
        <v>1365</v>
      </c>
      <c r="I599" s="40"/>
      <c r="J599" s="40"/>
      <c r="K599" s="40"/>
      <c r="L599" s="40"/>
      <c r="M599" s="40"/>
      <c r="N599" s="40"/>
      <c r="O599" s="40"/>
      <c r="P599" s="40"/>
      <c r="Q599" s="40"/>
      <c r="R599" s="40"/>
      <c r="S599" s="40"/>
      <c r="T599" s="40"/>
      <c r="U599" s="40"/>
    </row>
    <row r="600">
      <c r="A600" s="6" t="s">
        <v>1367</v>
      </c>
      <c r="B600" s="35">
        <v>1.0</v>
      </c>
      <c r="C600" s="61" t="s">
        <v>307</v>
      </c>
      <c r="D600" s="36">
        <v>323235.0</v>
      </c>
      <c r="E600" s="37">
        <v>43661.0</v>
      </c>
      <c r="F600" s="48"/>
      <c r="G600" s="4"/>
      <c r="H600" s="38" t="s">
        <v>1368</v>
      </c>
      <c r="I600" s="40"/>
      <c r="J600" s="40"/>
      <c r="K600" s="40"/>
      <c r="L600" s="40"/>
      <c r="M600" s="40"/>
      <c r="N600" s="40"/>
      <c r="O600" s="40"/>
      <c r="P600" s="40"/>
      <c r="Q600" s="40"/>
      <c r="R600" s="40"/>
      <c r="S600" s="40"/>
      <c r="T600" s="40"/>
      <c r="U600" s="40"/>
    </row>
    <row r="601">
      <c r="A601" s="6" t="s">
        <v>1370</v>
      </c>
      <c r="B601" s="35">
        <v>1.0</v>
      </c>
      <c r="C601" s="61" t="s">
        <v>307</v>
      </c>
      <c r="D601" s="36">
        <v>27522.0</v>
      </c>
      <c r="E601" s="37">
        <v>43642.0</v>
      </c>
      <c r="F601" s="48"/>
      <c r="G601" s="6" t="s">
        <v>1372</v>
      </c>
      <c r="H601" s="38" t="s">
        <v>1373</v>
      </c>
      <c r="I601" s="40"/>
      <c r="J601" s="40"/>
      <c r="K601" s="40"/>
      <c r="L601" s="40"/>
      <c r="M601" s="40"/>
      <c r="N601" s="40"/>
      <c r="O601" s="40"/>
      <c r="P601" s="40"/>
      <c r="Q601" s="40"/>
      <c r="R601" s="40"/>
      <c r="S601" s="40"/>
      <c r="T601" s="40"/>
      <c r="U601" s="40"/>
    </row>
    <row r="602">
      <c r="A602" s="6" t="s">
        <v>1374</v>
      </c>
      <c r="B602" s="35">
        <v>1.0</v>
      </c>
      <c r="C602" s="61" t="s">
        <v>307</v>
      </c>
      <c r="D602" s="36">
        <v>101167.0</v>
      </c>
      <c r="E602" s="37">
        <v>43671.0</v>
      </c>
      <c r="F602" s="48"/>
      <c r="G602" s="4"/>
      <c r="H602" s="38" t="s">
        <v>1375</v>
      </c>
      <c r="I602" s="40"/>
      <c r="J602" s="40"/>
      <c r="K602" s="40"/>
      <c r="L602" s="40"/>
      <c r="M602" s="40"/>
      <c r="N602" s="40"/>
      <c r="O602" s="40"/>
      <c r="P602" s="40"/>
      <c r="Q602" s="40"/>
      <c r="R602" s="40"/>
      <c r="S602" s="40"/>
      <c r="T602" s="40"/>
      <c r="U602" s="40"/>
    </row>
    <row r="603">
      <c r="A603" s="6" t="s">
        <v>1377</v>
      </c>
      <c r="B603" s="35">
        <v>1.0</v>
      </c>
      <c r="C603" s="61" t="s">
        <v>307</v>
      </c>
      <c r="D603" s="36">
        <v>167979.0</v>
      </c>
      <c r="E603" s="37">
        <v>43664.0</v>
      </c>
      <c r="F603" s="48"/>
      <c r="G603" s="4"/>
      <c r="H603" s="38" t="s">
        <v>1378</v>
      </c>
      <c r="I603" s="40"/>
      <c r="J603" s="40"/>
      <c r="K603" s="40"/>
      <c r="L603" s="40"/>
      <c r="M603" s="40"/>
      <c r="N603" s="40"/>
      <c r="O603" s="40"/>
      <c r="P603" s="40"/>
      <c r="Q603" s="40"/>
      <c r="R603" s="40"/>
      <c r="S603" s="40"/>
      <c r="T603" s="40"/>
      <c r="U603" s="40"/>
    </row>
    <row r="604">
      <c r="A604" s="6" t="s">
        <v>1380</v>
      </c>
      <c r="B604" s="35">
        <v>1.0</v>
      </c>
      <c r="C604" s="61" t="s">
        <v>307</v>
      </c>
      <c r="D604" s="36">
        <v>262008.0</v>
      </c>
      <c r="E604" s="37">
        <v>43663.0</v>
      </c>
      <c r="F604" s="48"/>
      <c r="G604" s="40"/>
      <c r="H604" s="38" t="s">
        <v>1381</v>
      </c>
      <c r="I604" s="40"/>
      <c r="J604" s="40"/>
      <c r="K604" s="40"/>
      <c r="L604" s="40"/>
      <c r="M604" s="40"/>
      <c r="N604" s="40"/>
      <c r="O604" s="40"/>
      <c r="P604" s="40"/>
      <c r="Q604" s="40"/>
      <c r="R604" s="40"/>
      <c r="S604" s="40"/>
      <c r="T604" s="40"/>
      <c r="U604" s="40"/>
    </row>
    <row r="605">
      <c r="A605" s="6" t="s">
        <v>1382</v>
      </c>
      <c r="B605" s="35">
        <v>1.0</v>
      </c>
      <c r="C605" s="61" t="s">
        <v>307</v>
      </c>
      <c r="D605" s="36">
        <v>11000.0</v>
      </c>
      <c r="E605" s="37">
        <v>43655.0</v>
      </c>
      <c r="F605" s="48"/>
      <c r="G605" s="4"/>
      <c r="H605" s="38" t="s">
        <v>1383</v>
      </c>
      <c r="I605" s="4"/>
    </row>
    <row r="606">
      <c r="A606" s="6" t="s">
        <v>1384</v>
      </c>
      <c r="B606" s="35">
        <v>1.0</v>
      </c>
      <c r="C606" s="61" t="s">
        <v>307</v>
      </c>
      <c r="D606" s="36">
        <v>35470.0</v>
      </c>
      <c r="E606" s="37">
        <v>43739.0</v>
      </c>
      <c r="F606" s="48"/>
      <c r="G606" s="4"/>
      <c r="H606" s="38" t="s">
        <v>1385</v>
      </c>
      <c r="I606" s="4"/>
    </row>
    <row r="607">
      <c r="A607" s="6" t="s">
        <v>1386</v>
      </c>
      <c r="B607" s="35">
        <v>1.0</v>
      </c>
      <c r="C607" s="61" t="s">
        <v>307</v>
      </c>
      <c r="D607" s="36">
        <v>104553.0</v>
      </c>
      <c r="E607" s="37">
        <v>43662.0</v>
      </c>
      <c r="F607" s="48"/>
      <c r="G607" s="4"/>
      <c r="H607" s="38" t="s">
        <v>1387</v>
      </c>
      <c r="I607" s="4"/>
    </row>
    <row r="608">
      <c r="A608" s="6" t="s">
        <v>1388</v>
      </c>
      <c r="B608" s="35">
        <v>1.0</v>
      </c>
      <c r="C608" s="61" t="s">
        <v>304</v>
      </c>
      <c r="D608" s="36">
        <v>135000.0</v>
      </c>
      <c r="E608" s="37">
        <v>43733.0</v>
      </c>
      <c r="F608" s="48"/>
      <c r="G608" s="4"/>
      <c r="H608" s="38" t="s">
        <v>1389</v>
      </c>
      <c r="I608" s="4"/>
    </row>
    <row r="609">
      <c r="A609" s="6" t="s">
        <v>1390</v>
      </c>
      <c r="B609" s="35">
        <v>1.0</v>
      </c>
      <c r="C609" s="61" t="s">
        <v>307</v>
      </c>
      <c r="D609" s="36">
        <v>111223.0</v>
      </c>
      <c r="E609" s="37">
        <v>43657.0</v>
      </c>
      <c r="F609" s="48"/>
      <c r="G609" s="4"/>
      <c r="H609" s="38" t="s">
        <v>1391</v>
      </c>
      <c r="I609" s="4"/>
    </row>
    <row r="610">
      <c r="A610" s="6" t="s">
        <v>1392</v>
      </c>
      <c r="B610" s="35">
        <v>1.0</v>
      </c>
      <c r="C610" s="61" t="s">
        <v>307</v>
      </c>
      <c r="D610" s="57">
        <v>100700.0</v>
      </c>
      <c r="E610" s="37">
        <v>43607.0</v>
      </c>
      <c r="F610" s="48"/>
      <c r="G610" s="4"/>
      <c r="H610" s="38" t="s">
        <v>1393</v>
      </c>
      <c r="I610" s="4"/>
    </row>
    <row r="611">
      <c r="A611" s="6" t="s">
        <v>1394</v>
      </c>
      <c r="B611" s="35">
        <v>1.0</v>
      </c>
      <c r="C611" s="61" t="s">
        <v>307</v>
      </c>
      <c r="D611" s="57">
        <v>7552.0</v>
      </c>
      <c r="E611" s="37">
        <v>43717.0</v>
      </c>
      <c r="F611" s="48"/>
      <c r="G611" s="4"/>
      <c r="H611" s="38" t="s">
        <v>1396</v>
      </c>
      <c r="I611" s="4"/>
    </row>
    <row r="612">
      <c r="A612" s="6" t="s">
        <v>1397</v>
      </c>
      <c r="B612" s="35">
        <v>1.0</v>
      </c>
      <c r="C612" s="61" t="s">
        <v>307</v>
      </c>
      <c r="D612" s="57">
        <v>208200.0</v>
      </c>
      <c r="E612" s="37">
        <v>43545.0</v>
      </c>
      <c r="F612" s="48"/>
      <c r="G612" s="4"/>
      <c r="H612" s="38" t="s">
        <v>1398</v>
      </c>
      <c r="I612" s="4"/>
    </row>
    <row r="613">
      <c r="A613" s="93"/>
      <c r="B613" s="35"/>
      <c r="C613" s="61"/>
      <c r="D613" s="4"/>
      <c r="E613" s="48"/>
      <c r="F613" s="48"/>
      <c r="G613" s="6"/>
      <c r="H613" s="40"/>
      <c r="I613" s="4"/>
    </row>
    <row r="614">
      <c r="A614" s="41" t="s">
        <v>1399</v>
      </c>
      <c r="B614" s="112">
        <f>SUM(B161:B613)</f>
        <v>452</v>
      </c>
      <c r="C614" s="4"/>
      <c r="D614" s="56">
        <f>IFERROR(__xludf.DUMMYFUNCTION("IMPORTDATA(""http://api.icef-online.org/api/country/GBR/population"")"),5.7428787E7)</f>
        <v>57428787</v>
      </c>
      <c r="E614" s="43" t="s">
        <v>27</v>
      </c>
      <c r="F614" s="57">
        <v>6.6436E7</v>
      </c>
      <c r="G614" s="44">
        <f>(D614/F614)</f>
        <v>0.8644227076</v>
      </c>
      <c r="H614" s="40"/>
      <c r="I614" s="4"/>
    </row>
    <row r="615">
      <c r="A615" s="4"/>
      <c r="B615" s="4"/>
      <c r="C615" s="4"/>
      <c r="D615" s="4"/>
      <c r="E615" s="32"/>
      <c r="F615" s="32"/>
      <c r="G615" s="4"/>
      <c r="H615" s="40"/>
      <c r="I615" s="4"/>
    </row>
    <row r="616">
      <c r="A616" s="31" t="s">
        <v>1400</v>
      </c>
      <c r="B616" s="4">
        <f>B720</f>
        <v>501</v>
      </c>
      <c r="C616" s="4"/>
      <c r="D616" s="4"/>
      <c r="E616" s="32"/>
      <c r="F616" s="32"/>
      <c r="G616" s="4"/>
      <c r="H616" s="40"/>
      <c r="I616" s="4"/>
    </row>
    <row r="617">
      <c r="A617" s="6" t="s">
        <v>1401</v>
      </c>
      <c r="B617" s="35">
        <v>1.0</v>
      </c>
      <c r="C617" s="6" t="s">
        <v>1402</v>
      </c>
      <c r="D617" s="57">
        <v>21936.0</v>
      </c>
      <c r="E617" s="37">
        <v>43810.0</v>
      </c>
      <c r="H617" s="38" t="s">
        <v>1403</v>
      </c>
    </row>
    <row r="618">
      <c r="A618" s="6" t="s">
        <v>1404</v>
      </c>
      <c r="B618" s="35">
        <v>1.0</v>
      </c>
      <c r="C618" s="6" t="s">
        <v>1405</v>
      </c>
      <c r="D618" s="57">
        <v>20591.0</v>
      </c>
      <c r="E618" s="37">
        <v>43731.0</v>
      </c>
      <c r="H618" s="38" t="s">
        <v>1406</v>
      </c>
    </row>
    <row r="619">
      <c r="A619" s="6" t="s">
        <v>1407</v>
      </c>
      <c r="B619" s="35">
        <v>1.0</v>
      </c>
      <c r="C619" s="6" t="s">
        <v>1402</v>
      </c>
      <c r="D619" s="57">
        <v>141434.0</v>
      </c>
      <c r="E619" s="37">
        <v>43745.0</v>
      </c>
      <c r="H619" s="38" t="s">
        <v>1408</v>
      </c>
    </row>
    <row r="620">
      <c r="A620" s="6" t="s">
        <v>1409</v>
      </c>
      <c r="B620" s="35">
        <v>1.0</v>
      </c>
      <c r="C620" s="6" t="s">
        <v>1410</v>
      </c>
      <c r="D620" s="57">
        <v>11897.0</v>
      </c>
      <c r="E620" s="37">
        <v>43633.0</v>
      </c>
      <c r="H620" s="38" t="s">
        <v>1411</v>
      </c>
    </row>
    <row r="621">
      <c r="A621" s="6" t="s">
        <v>1412</v>
      </c>
      <c r="B621" s="35">
        <v>1.0</v>
      </c>
      <c r="C621" s="6" t="s">
        <v>1405</v>
      </c>
      <c r="D621" s="57">
        <v>2509.0</v>
      </c>
      <c r="E621" s="37">
        <v>43746.0</v>
      </c>
      <c r="H621" s="38" t="s">
        <v>1413</v>
      </c>
    </row>
    <row r="622">
      <c r="A622" s="6" t="s">
        <v>1416</v>
      </c>
      <c r="B622" s="35">
        <v>1.0</v>
      </c>
      <c r="C622" s="6" t="s">
        <v>1417</v>
      </c>
      <c r="D622" s="57">
        <v>3680.0</v>
      </c>
      <c r="E622" s="37">
        <v>43766.0</v>
      </c>
      <c r="H622" s="38" t="s">
        <v>1418</v>
      </c>
    </row>
    <row r="623">
      <c r="A623" s="6" t="s">
        <v>1419</v>
      </c>
      <c r="B623" s="35">
        <v>1.0</v>
      </c>
      <c r="C623" s="6" t="s">
        <v>1402</v>
      </c>
      <c r="D623" s="57">
        <v>593638.0</v>
      </c>
      <c r="E623" s="37">
        <v>43621.0</v>
      </c>
      <c r="H623" s="38" t="s">
        <v>1420</v>
      </c>
    </row>
    <row r="624">
      <c r="A624" s="6" t="s">
        <v>1421</v>
      </c>
      <c r="B624" s="35">
        <v>1.0</v>
      </c>
      <c r="C624" s="6" t="s">
        <v>1402</v>
      </c>
      <c r="D624" s="57">
        <v>36707.0</v>
      </c>
      <c r="E624" s="37">
        <v>43795.0</v>
      </c>
      <c r="H624" s="38" t="s">
        <v>1422</v>
      </c>
    </row>
    <row r="625">
      <c r="A625" s="6" t="s">
        <v>1423</v>
      </c>
      <c r="B625" s="35">
        <v>1.0</v>
      </c>
      <c r="C625" s="6" t="s">
        <v>1402</v>
      </c>
      <c r="D625" s="57">
        <v>97496.0</v>
      </c>
      <c r="E625" s="37">
        <v>43781.0</v>
      </c>
      <c r="H625" s="38" t="s">
        <v>1425</v>
      </c>
    </row>
    <row r="626">
      <c r="A626" s="6" t="s">
        <v>1426</v>
      </c>
      <c r="B626" s="35">
        <v>1.0</v>
      </c>
      <c r="C626" s="6" t="s">
        <v>1402</v>
      </c>
      <c r="D626" s="57">
        <v>205960.0</v>
      </c>
      <c r="E626" s="37">
        <v>43578.0</v>
      </c>
      <c r="H626" s="38" t="s">
        <v>1427</v>
      </c>
    </row>
    <row r="627">
      <c r="A627" s="6" t="s">
        <v>1429</v>
      </c>
      <c r="B627" s="35">
        <v>1.0</v>
      </c>
      <c r="C627" s="6" t="s">
        <v>1417</v>
      </c>
      <c r="D627" s="57">
        <v>232755.0</v>
      </c>
      <c r="E627" s="37">
        <v>43717.0</v>
      </c>
      <c r="H627" s="38" t="s">
        <v>1431</v>
      </c>
    </row>
    <row r="628">
      <c r="A628" s="6" t="s">
        <v>1432</v>
      </c>
      <c r="B628" s="35">
        <v>1.0</v>
      </c>
      <c r="C628" s="6" t="s">
        <v>1402</v>
      </c>
      <c r="D628" s="57">
        <v>66502.0</v>
      </c>
      <c r="E628" s="37">
        <v>43858.0</v>
      </c>
      <c r="H628" s="38" t="s">
        <v>1433</v>
      </c>
    </row>
    <row r="629">
      <c r="A629" s="6" t="s">
        <v>1435</v>
      </c>
      <c r="B629" s="35">
        <v>1.0</v>
      </c>
      <c r="C629" s="6" t="s">
        <v>1206</v>
      </c>
      <c r="D629" s="57">
        <v>3.73E7</v>
      </c>
      <c r="E629" s="37">
        <v>43633.0</v>
      </c>
      <c r="H629" s="38" t="s">
        <v>1436</v>
      </c>
    </row>
    <row r="630">
      <c r="A630" s="6" t="s">
        <v>1437</v>
      </c>
      <c r="B630" s="35">
        <v>1.0</v>
      </c>
      <c r="C630" s="6" t="s">
        <v>1438</v>
      </c>
      <c r="D630" s="57">
        <v>13992.0</v>
      </c>
      <c r="E630" s="37">
        <v>43739.0</v>
      </c>
      <c r="F630" s="6"/>
      <c r="G630" s="6"/>
      <c r="H630" s="38" t="s">
        <v>1439</v>
      </c>
      <c r="I630" s="4"/>
    </row>
    <row r="631">
      <c r="A631" s="6" t="s">
        <v>1440</v>
      </c>
      <c r="B631" s="35">
        <v>1.0</v>
      </c>
      <c r="C631" s="6" t="s">
        <v>1405</v>
      </c>
      <c r="D631" s="57">
        <v>94285.0</v>
      </c>
      <c r="E631" s="37">
        <v>43606.0</v>
      </c>
      <c r="F631" s="6"/>
      <c r="G631" s="6"/>
      <c r="H631" s="38" t="s">
        <v>1441</v>
      </c>
      <c r="I631" s="4"/>
    </row>
    <row r="632">
      <c r="A632" s="6" t="s">
        <v>1442</v>
      </c>
      <c r="B632" s="35">
        <v>1.0</v>
      </c>
      <c r="C632" s="6" t="s">
        <v>1417</v>
      </c>
      <c r="D632" s="57">
        <v>413000.0</v>
      </c>
      <c r="E632" s="37">
        <v>43509.0</v>
      </c>
      <c r="F632" s="6"/>
      <c r="G632" s="6"/>
      <c r="H632" s="38" t="s">
        <v>1443</v>
      </c>
      <c r="I632" s="4"/>
    </row>
    <row r="633">
      <c r="A633" s="40" t="s">
        <v>1444</v>
      </c>
      <c r="B633" s="35">
        <v>1.0</v>
      </c>
      <c r="C633" s="6" t="s">
        <v>1402</v>
      </c>
      <c r="D633" s="57">
        <v>12607.0</v>
      </c>
      <c r="E633" s="37">
        <v>43766.0</v>
      </c>
      <c r="F633" s="6"/>
      <c r="G633" s="6"/>
      <c r="H633" s="38" t="s">
        <v>1445</v>
      </c>
      <c r="I633" s="4"/>
    </row>
    <row r="634">
      <c r="A634" s="6" t="s">
        <v>1447</v>
      </c>
      <c r="B634" s="35">
        <v>1.0</v>
      </c>
      <c r="C634" s="6" t="s">
        <v>1402</v>
      </c>
      <c r="D634" s="57">
        <v>19440.0</v>
      </c>
      <c r="E634" s="37">
        <v>43794.0</v>
      </c>
      <c r="F634" s="6"/>
      <c r="G634" s="6"/>
      <c r="H634" s="38" t="s">
        <v>1448</v>
      </c>
      <c r="I634" s="4"/>
    </row>
    <row r="635">
      <c r="A635" s="6" t="s">
        <v>1449</v>
      </c>
      <c r="B635" s="35">
        <v>1.0</v>
      </c>
      <c r="C635" s="6" t="s">
        <v>1417</v>
      </c>
      <c r="D635" s="57">
        <v>59517.0</v>
      </c>
      <c r="E635" s="37">
        <v>43566.0</v>
      </c>
      <c r="F635" s="6"/>
      <c r="G635" s="6"/>
      <c r="H635" s="38" t="s">
        <v>1450</v>
      </c>
      <c r="I635" s="4"/>
    </row>
    <row r="636">
      <c r="A636" s="6" t="s">
        <v>1452</v>
      </c>
      <c r="B636" s="35">
        <v>1.0</v>
      </c>
      <c r="C636" s="6" t="s">
        <v>1417</v>
      </c>
      <c r="D636" s="57">
        <v>16814.0</v>
      </c>
      <c r="E636" s="37">
        <v>43654.0</v>
      </c>
      <c r="F636" s="6"/>
      <c r="G636" s="6"/>
      <c r="H636" s="38" t="s">
        <v>1453</v>
      </c>
      <c r="I636" s="4"/>
    </row>
    <row r="637">
      <c r="A637" s="6" t="s">
        <v>1454</v>
      </c>
      <c r="B637" s="35">
        <v>1.0</v>
      </c>
      <c r="C637" s="6" t="s">
        <v>1402</v>
      </c>
      <c r="D637" s="57">
        <v>101647.0</v>
      </c>
      <c r="E637" s="37">
        <v>43661.0</v>
      </c>
      <c r="F637" s="6"/>
      <c r="G637" s="6"/>
      <c r="H637" s="38" t="s">
        <v>1455</v>
      </c>
      <c r="I637" s="4"/>
    </row>
    <row r="638">
      <c r="A638" s="6" t="s">
        <v>1457</v>
      </c>
      <c r="B638" s="35">
        <v>1.0</v>
      </c>
      <c r="C638" s="6" t="s">
        <v>1402</v>
      </c>
      <c r="D638" s="57">
        <v>92013.0</v>
      </c>
      <c r="E638" s="37">
        <v>43893.0</v>
      </c>
      <c r="F638" s="6"/>
      <c r="G638" s="6"/>
      <c r="H638" s="38" t="s">
        <v>1458</v>
      </c>
      <c r="I638" s="4"/>
    </row>
    <row r="639">
      <c r="A639" s="6" t="s">
        <v>1459</v>
      </c>
      <c r="B639" s="35">
        <v>1.0</v>
      </c>
      <c r="C639" s="6" t="s">
        <v>1417</v>
      </c>
      <c r="D639" s="57">
        <v>16859.0</v>
      </c>
      <c r="E639" s="37">
        <v>43612.0</v>
      </c>
      <c r="F639" s="6"/>
      <c r="G639" s="6"/>
      <c r="H639" s="38" t="s">
        <v>1460</v>
      </c>
      <c r="I639" s="4"/>
    </row>
    <row r="640">
      <c r="A640" s="6" t="s">
        <v>1461</v>
      </c>
      <c r="B640" s="35">
        <v>1.0</v>
      </c>
      <c r="C640" s="6" t="s">
        <v>1417</v>
      </c>
      <c r="D640" s="57">
        <v>83739.0</v>
      </c>
      <c r="E640" s="37">
        <v>43782.0</v>
      </c>
      <c r="F640" s="6"/>
      <c r="G640" s="6"/>
      <c r="H640" s="38" t="s">
        <v>1462</v>
      </c>
      <c r="I640" s="4"/>
    </row>
    <row r="641">
      <c r="A641" s="6" t="s">
        <v>1463</v>
      </c>
      <c r="B641" s="35">
        <v>1.0</v>
      </c>
      <c r="C641" s="6" t="s">
        <v>1417</v>
      </c>
      <c r="D641" s="57">
        <v>4944.0</v>
      </c>
      <c r="E641" s="37">
        <v>43661.0</v>
      </c>
      <c r="F641" s="6"/>
      <c r="G641" s="6"/>
      <c r="H641" s="38" t="s">
        <v>1464</v>
      </c>
      <c r="I641" s="4"/>
    </row>
    <row r="642">
      <c r="A642" s="6" t="s">
        <v>1465</v>
      </c>
      <c r="B642" s="35">
        <v>1.0</v>
      </c>
      <c r="C642" s="6" t="s">
        <v>1402</v>
      </c>
      <c r="D642" s="57">
        <v>645862.0</v>
      </c>
      <c r="E642" s="37">
        <v>43859.0</v>
      </c>
      <c r="F642" s="6"/>
      <c r="G642" s="6"/>
      <c r="H642" s="38" t="s">
        <v>1467</v>
      </c>
      <c r="I642" s="4"/>
    </row>
    <row r="643">
      <c r="A643" s="6" t="s">
        <v>1468</v>
      </c>
      <c r="B643" s="35">
        <v>1.0</v>
      </c>
      <c r="C643" s="6" t="s">
        <v>1469</v>
      </c>
      <c r="D643" s="57">
        <v>899447.0</v>
      </c>
      <c r="E643" s="37">
        <v>43704.0</v>
      </c>
      <c r="F643" s="6"/>
      <c r="G643" s="6"/>
      <c r="H643" s="38" t="s">
        <v>1470</v>
      </c>
      <c r="I643" s="4"/>
    </row>
    <row r="644">
      <c r="A644" s="6" t="s">
        <v>1472</v>
      </c>
      <c r="B644" s="35">
        <v>1.0</v>
      </c>
      <c r="C644" s="6" t="s">
        <v>1410</v>
      </c>
      <c r="D644" s="57">
        <v>16580.0</v>
      </c>
      <c r="E644" s="37">
        <v>43515.0</v>
      </c>
      <c r="F644" s="6"/>
      <c r="G644" s="6"/>
      <c r="H644" s="38" t="s">
        <v>1473</v>
      </c>
      <c r="I644" s="4"/>
    </row>
    <row r="645">
      <c r="A645" s="6" t="s">
        <v>1474</v>
      </c>
      <c r="B645" s="35">
        <v>1.0</v>
      </c>
      <c r="C645" s="6" t="s">
        <v>1417</v>
      </c>
      <c r="D645" s="57">
        <v>17655.0</v>
      </c>
      <c r="E645" s="37">
        <v>43542.0</v>
      </c>
      <c r="F645" s="6"/>
      <c r="G645" s="6"/>
      <c r="H645" s="38" t="s">
        <v>1475</v>
      </c>
      <c r="I645" s="4"/>
    </row>
    <row r="646">
      <c r="A646" s="6" t="s">
        <v>1476</v>
      </c>
      <c r="B646" s="35">
        <v>1.0</v>
      </c>
      <c r="C646" s="6" t="s">
        <v>1402</v>
      </c>
      <c r="D646" s="57">
        <v>7628.0</v>
      </c>
      <c r="E646" s="37">
        <v>43843.0</v>
      </c>
      <c r="F646" s="6"/>
      <c r="G646" s="6"/>
      <c r="H646" s="38" t="s">
        <v>1477</v>
      </c>
      <c r="I646" s="4"/>
    </row>
    <row r="647">
      <c r="A647" s="6" t="s">
        <v>1478</v>
      </c>
      <c r="B647" s="35">
        <v>1.0</v>
      </c>
      <c r="C647" s="6" t="s">
        <v>1402</v>
      </c>
      <c r="D647" s="57">
        <v>161531.0</v>
      </c>
      <c r="E647" s="37">
        <v>43613.0</v>
      </c>
      <c r="F647" s="6"/>
      <c r="G647" s="6"/>
      <c r="H647" s="38" t="s">
        <v>1479</v>
      </c>
      <c r="I647" s="4"/>
    </row>
    <row r="648">
      <c r="A648" s="6" t="s">
        <v>1480</v>
      </c>
      <c r="B648" s="35">
        <v>1.0</v>
      </c>
      <c r="C648" s="6" t="s">
        <v>1405</v>
      </c>
      <c r="D648" s="57">
        <v>403130.0</v>
      </c>
      <c r="E648" s="37">
        <v>43494.0</v>
      </c>
      <c r="F648" s="6"/>
      <c r="G648" s="6"/>
      <c r="H648" s="38" t="s">
        <v>1481</v>
      </c>
      <c r="I648" s="4"/>
    </row>
    <row r="649">
      <c r="A649" s="6" t="s">
        <v>1483</v>
      </c>
      <c r="B649" s="35">
        <v>1.0</v>
      </c>
      <c r="C649" s="6" t="s">
        <v>1402</v>
      </c>
      <c r="D649" s="57">
        <v>548435.0</v>
      </c>
      <c r="E649" s="37">
        <v>43719.0</v>
      </c>
      <c r="F649" s="6"/>
      <c r="G649" s="6"/>
      <c r="H649" s="38" t="s">
        <v>1484</v>
      </c>
      <c r="I649" s="4"/>
    </row>
    <row r="650">
      <c r="A650" s="6" t="s">
        <v>1485</v>
      </c>
      <c r="B650" s="35">
        <v>1.0</v>
      </c>
      <c r="C650" s="6" t="s">
        <v>1402</v>
      </c>
      <c r="D650" s="57">
        <v>61161.0</v>
      </c>
      <c r="E650" s="37">
        <v>43591.0</v>
      </c>
      <c r="F650" s="6"/>
      <c r="G650" s="6"/>
      <c r="H650" s="38" t="s">
        <v>1486</v>
      </c>
      <c r="I650" s="4"/>
    </row>
    <row r="651">
      <c r="A651" s="6" t="s">
        <v>1488</v>
      </c>
      <c r="B651" s="35">
        <v>1.0</v>
      </c>
      <c r="C651" s="6" t="s">
        <v>1402</v>
      </c>
      <c r="D651" s="57">
        <v>536915.0</v>
      </c>
      <c r="E651" s="37">
        <v>43551.0</v>
      </c>
      <c r="F651" s="6"/>
      <c r="G651" s="6"/>
      <c r="H651" s="38" t="s">
        <v>1489</v>
      </c>
      <c r="I651" s="4"/>
    </row>
    <row r="652">
      <c r="A652" s="6" t="s">
        <v>1490</v>
      </c>
      <c r="B652" s="35">
        <v>1.0</v>
      </c>
      <c r="C652" s="6" t="s">
        <v>1417</v>
      </c>
      <c r="D652" s="57">
        <v>2225.0</v>
      </c>
      <c r="E652" s="37">
        <v>43542.0</v>
      </c>
      <c r="F652" s="6"/>
      <c r="G652" s="6"/>
      <c r="H652" s="38" t="s">
        <v>1491</v>
      </c>
      <c r="I652" s="4"/>
    </row>
    <row r="653">
      <c r="A653" s="6" t="s">
        <v>1492</v>
      </c>
      <c r="B653" s="35">
        <v>1.0</v>
      </c>
      <c r="C653" s="6" t="s">
        <v>1417</v>
      </c>
      <c r="D653" s="57">
        <v>26000.0</v>
      </c>
      <c r="E653" s="37">
        <v>43536.0</v>
      </c>
      <c r="F653" s="6"/>
      <c r="G653" s="6"/>
      <c r="H653" s="38" t="s">
        <v>1493</v>
      </c>
      <c r="I653" s="4"/>
    </row>
    <row r="654">
      <c r="A654" s="6" t="s">
        <v>1494</v>
      </c>
      <c r="B654" s="35">
        <v>1.0</v>
      </c>
      <c r="C654" s="6" t="s">
        <v>1402</v>
      </c>
      <c r="D654" s="57">
        <v>15096.0</v>
      </c>
      <c r="E654" s="37">
        <v>43725.0</v>
      </c>
      <c r="F654" s="6"/>
      <c r="G654" s="6"/>
      <c r="H654" s="38" t="s">
        <v>1495</v>
      </c>
      <c r="I654" s="4"/>
    </row>
    <row r="655">
      <c r="A655" s="6" t="s">
        <v>1496</v>
      </c>
      <c r="B655" s="35">
        <v>1.0</v>
      </c>
      <c r="C655" s="6" t="s">
        <v>1402</v>
      </c>
      <c r="D655" s="57">
        <v>24512.0</v>
      </c>
      <c r="E655" s="37">
        <v>43654.0</v>
      </c>
      <c r="F655" s="6"/>
      <c r="G655" s="6"/>
      <c r="H655" s="38" t="s">
        <v>1497</v>
      </c>
      <c r="I655" s="4"/>
    </row>
    <row r="656">
      <c r="A656" s="6" t="s">
        <v>1498</v>
      </c>
      <c r="B656" s="35">
        <v>1.0</v>
      </c>
      <c r="C656" s="6" t="s">
        <v>1402</v>
      </c>
      <c r="D656" s="57">
        <v>233222.0</v>
      </c>
      <c r="E656" s="37">
        <v>43640.0</v>
      </c>
      <c r="F656" s="6"/>
      <c r="G656" s="6"/>
      <c r="H656" s="38" t="s">
        <v>1499</v>
      </c>
      <c r="I656" s="4"/>
    </row>
    <row r="657">
      <c r="A657" s="6" t="s">
        <v>1501</v>
      </c>
      <c r="B657" s="35">
        <v>1.0</v>
      </c>
      <c r="C657" s="6" t="s">
        <v>1402</v>
      </c>
      <c r="D657" s="57">
        <v>123798.0</v>
      </c>
      <c r="E657" s="37">
        <v>43529.0</v>
      </c>
      <c r="F657" s="6"/>
      <c r="G657" s="6"/>
      <c r="H657" s="38" t="s">
        <v>1502</v>
      </c>
      <c r="I657" s="4"/>
    </row>
    <row r="658">
      <c r="A658" s="6" t="s">
        <v>1504</v>
      </c>
      <c r="B658" s="35">
        <v>1.0</v>
      </c>
      <c r="C658" s="6" t="s">
        <v>1417</v>
      </c>
      <c r="D658" s="57">
        <v>117285.0</v>
      </c>
      <c r="E658" s="37">
        <v>43668.0</v>
      </c>
      <c r="F658" s="6"/>
      <c r="G658" s="6"/>
      <c r="H658" s="38" t="s">
        <v>1505</v>
      </c>
      <c r="I658" s="4"/>
    </row>
    <row r="659">
      <c r="A659" s="6" t="s">
        <v>1506</v>
      </c>
      <c r="B659" s="35">
        <v>1.0</v>
      </c>
      <c r="C659" s="6" t="s">
        <v>1402</v>
      </c>
      <c r="D659" s="57">
        <v>383825.0</v>
      </c>
      <c r="E659" s="37">
        <v>43578.0</v>
      </c>
      <c r="F659" s="6"/>
      <c r="G659" s="6"/>
      <c r="H659" s="38" t="s">
        <v>1507</v>
      </c>
      <c r="I659" s="4"/>
    </row>
    <row r="660">
      <c r="A660" s="6" t="s">
        <v>1508</v>
      </c>
      <c r="B660" s="35">
        <v>1.0</v>
      </c>
      <c r="C660" s="6" t="s">
        <v>1405</v>
      </c>
      <c r="D660" s="57">
        <v>2263.0</v>
      </c>
      <c r="E660" s="37">
        <v>43760.0</v>
      </c>
      <c r="F660" s="6"/>
      <c r="G660" s="6"/>
      <c r="H660" s="38" t="s">
        <v>1509</v>
      </c>
      <c r="I660" s="4"/>
    </row>
    <row r="661">
      <c r="A661" s="6" t="s">
        <v>1510</v>
      </c>
      <c r="B661" s="35">
        <v>1.0</v>
      </c>
      <c r="C661" s="6" t="s">
        <v>1405</v>
      </c>
      <c r="D661" s="57">
        <v>1036.0</v>
      </c>
      <c r="E661" s="37">
        <v>43508.0</v>
      </c>
      <c r="F661" s="6"/>
      <c r="G661" s="6"/>
      <c r="H661" s="38" t="s">
        <v>1511</v>
      </c>
      <c r="I661" s="4"/>
    </row>
    <row r="662">
      <c r="A662" s="6" t="s">
        <v>1512</v>
      </c>
      <c r="B662" s="35">
        <v>1.0</v>
      </c>
      <c r="C662" s="6" t="s">
        <v>1402</v>
      </c>
      <c r="D662" s="57">
        <v>10991.0</v>
      </c>
      <c r="E662" s="37">
        <v>43787.0</v>
      </c>
      <c r="F662" s="6"/>
      <c r="G662" s="6"/>
      <c r="H662" s="38" t="s">
        <v>1513</v>
      </c>
      <c r="I662" s="4"/>
    </row>
    <row r="663">
      <c r="A663" s="6" t="s">
        <v>1514</v>
      </c>
      <c r="B663" s="35">
        <v>1.0</v>
      </c>
      <c r="C663" s="6" t="s">
        <v>1402</v>
      </c>
      <c r="D663" s="57">
        <v>110128.0</v>
      </c>
      <c r="E663" s="37">
        <v>43668.0</v>
      </c>
      <c r="F663" s="6"/>
      <c r="G663" s="6"/>
      <c r="H663" s="38" t="s">
        <v>1515</v>
      </c>
      <c r="I663" s="4"/>
    </row>
    <row r="664">
      <c r="A664" s="6" t="s">
        <v>1516</v>
      </c>
      <c r="B664" s="35">
        <v>1.0</v>
      </c>
      <c r="C664" s="6" t="s">
        <v>1402</v>
      </c>
      <c r="D664" s="57">
        <v>721599.0</v>
      </c>
      <c r="E664" s="37">
        <v>43635.0</v>
      </c>
      <c r="F664" s="6"/>
      <c r="G664" s="6"/>
      <c r="H664" s="38" t="s">
        <v>1517</v>
      </c>
      <c r="I664" s="4"/>
    </row>
    <row r="665">
      <c r="A665" s="6" t="s">
        <v>1518</v>
      </c>
      <c r="B665" s="35">
        <v>1.0</v>
      </c>
      <c r="C665" s="6" t="s">
        <v>1410</v>
      </c>
      <c r="D665" s="57">
        <v>71890.0</v>
      </c>
      <c r="E665" s="37">
        <v>43542.0</v>
      </c>
      <c r="F665" s="6"/>
      <c r="G665" s="6"/>
      <c r="H665" s="38" t="s">
        <v>1519</v>
      </c>
      <c r="I665" s="4"/>
    </row>
    <row r="666">
      <c r="A666" s="6" t="s">
        <v>1520</v>
      </c>
      <c r="B666" s="35">
        <v>1.0</v>
      </c>
      <c r="C666" s="6" t="s">
        <v>1417</v>
      </c>
      <c r="D666" s="57">
        <v>90504.0</v>
      </c>
      <c r="E666" s="37">
        <v>43584.0</v>
      </c>
      <c r="F666" s="6"/>
      <c r="G666" s="6"/>
      <c r="H666" s="38" t="s">
        <v>1521</v>
      </c>
      <c r="I666" s="4"/>
    </row>
    <row r="667">
      <c r="A667" s="6" t="s">
        <v>1522</v>
      </c>
      <c r="B667" s="35">
        <v>1.0</v>
      </c>
      <c r="C667" s="6" t="s">
        <v>1417</v>
      </c>
      <c r="D667" s="57">
        <v>70996.0</v>
      </c>
      <c r="E667" s="37">
        <v>43535.0</v>
      </c>
      <c r="F667" s="6"/>
      <c r="G667" s="6"/>
      <c r="H667" s="38" t="s">
        <v>1523</v>
      </c>
      <c r="I667" s="4"/>
    </row>
    <row r="668">
      <c r="A668" s="6" t="s">
        <v>1524</v>
      </c>
      <c r="B668" s="35">
        <v>1.0</v>
      </c>
      <c r="C668" s="6" t="s">
        <v>1402</v>
      </c>
      <c r="D668" s="57">
        <v>84224.0</v>
      </c>
      <c r="E668" s="37">
        <v>43843.0</v>
      </c>
      <c r="F668" s="6"/>
      <c r="G668" s="6"/>
      <c r="H668" s="38" t="s">
        <v>1525</v>
      </c>
      <c r="I668" s="4"/>
    </row>
    <row r="669">
      <c r="A669" s="6" t="s">
        <v>1526</v>
      </c>
      <c r="B669" s="35">
        <v>1.0</v>
      </c>
      <c r="C669" s="6" t="s">
        <v>1402</v>
      </c>
      <c r="D669" s="57">
        <v>17511.0</v>
      </c>
      <c r="E669" s="37">
        <v>43885.0</v>
      </c>
      <c r="F669" s="6"/>
      <c r="G669" s="6"/>
      <c r="H669" s="38" t="s">
        <v>1527</v>
      </c>
      <c r="I669" s="4"/>
    </row>
    <row r="670">
      <c r="A670" s="6" t="s">
        <v>1528</v>
      </c>
      <c r="B670" s="35">
        <v>1.0</v>
      </c>
      <c r="C670" s="6" t="s">
        <v>1417</v>
      </c>
      <c r="D670" s="57">
        <v>28807.0</v>
      </c>
      <c r="E670" s="37">
        <v>43663.0</v>
      </c>
      <c r="F670" s="6"/>
      <c r="G670" s="6"/>
      <c r="H670" s="38" t="s">
        <v>1529</v>
      </c>
      <c r="I670" s="4"/>
    </row>
    <row r="671">
      <c r="A671" s="6" t="s">
        <v>1530</v>
      </c>
      <c r="B671" s="35">
        <v>1.0</v>
      </c>
      <c r="C671" s="6" t="s">
        <v>1417</v>
      </c>
      <c r="D671" s="57">
        <v>85395.0</v>
      </c>
      <c r="E671" s="37">
        <v>43654.0</v>
      </c>
      <c r="F671" s="6"/>
      <c r="G671" s="6"/>
      <c r="H671" s="38" t="s">
        <v>1531</v>
      </c>
      <c r="I671" s="4"/>
    </row>
    <row r="672">
      <c r="A672" s="6" t="s">
        <v>1532</v>
      </c>
      <c r="B672" s="35">
        <v>1.0</v>
      </c>
      <c r="C672" s="6" t="s">
        <v>1417</v>
      </c>
      <c r="D672" s="57">
        <v>18094.0</v>
      </c>
      <c r="E672" s="37">
        <v>43563.0</v>
      </c>
      <c r="F672" s="6"/>
      <c r="G672" s="6"/>
      <c r="H672" s="38" t="s">
        <v>1534</v>
      </c>
      <c r="I672" s="4"/>
    </row>
    <row r="673">
      <c r="A673" s="6" t="s">
        <v>1535</v>
      </c>
      <c r="B673" s="35">
        <v>1.0</v>
      </c>
      <c r="C673" s="6" t="s">
        <v>1402</v>
      </c>
      <c r="D673" s="57">
        <v>193832.0</v>
      </c>
      <c r="E673" s="37">
        <v>43640.0</v>
      </c>
      <c r="F673" s="6"/>
      <c r="G673" s="6"/>
      <c r="H673" s="38" t="s">
        <v>1536</v>
      </c>
      <c r="I673" s="4"/>
    </row>
    <row r="674">
      <c r="A674" s="6" t="s">
        <v>1537</v>
      </c>
      <c r="B674" s="35">
        <v>1.0</v>
      </c>
      <c r="C674" s="6" t="s">
        <v>1402</v>
      </c>
      <c r="D674" s="57">
        <v>964743.0</v>
      </c>
      <c r="E674" s="37">
        <v>43579.0</v>
      </c>
      <c r="F674" s="6"/>
      <c r="G674" s="6"/>
      <c r="H674" s="38" t="s">
        <v>1538</v>
      </c>
      <c r="I674" s="4"/>
    </row>
    <row r="675">
      <c r="A675" s="6" t="s">
        <v>1539</v>
      </c>
      <c r="B675" s="35">
        <v>1.0</v>
      </c>
      <c r="C675" s="6" t="s">
        <v>1402</v>
      </c>
      <c r="D675" s="57">
        <v>1382000.0</v>
      </c>
      <c r="E675" s="37">
        <v>43762.0</v>
      </c>
      <c r="F675" s="6"/>
      <c r="G675" s="6"/>
      <c r="H675" s="38" t="s">
        <v>1540</v>
      </c>
      <c r="I675" s="4"/>
    </row>
    <row r="676">
      <c r="A676" s="6" t="s">
        <v>1054</v>
      </c>
      <c r="B676" s="35">
        <v>1.0</v>
      </c>
      <c r="C676" s="6" t="s">
        <v>1402</v>
      </c>
      <c r="D676" s="57">
        <v>81032.0</v>
      </c>
      <c r="E676" s="37">
        <v>43731.0</v>
      </c>
      <c r="F676" s="6"/>
      <c r="G676" s="6"/>
      <c r="H676" s="38" t="s">
        <v>1541</v>
      </c>
      <c r="I676" s="4"/>
    </row>
    <row r="677">
      <c r="A677" s="6" t="s">
        <v>1542</v>
      </c>
      <c r="B677" s="35">
        <v>1.0</v>
      </c>
      <c r="C677" s="6" t="s">
        <v>1402</v>
      </c>
      <c r="D677" s="57">
        <v>91771.0</v>
      </c>
      <c r="E677" s="37">
        <v>43815.0</v>
      </c>
      <c r="F677" s="6"/>
      <c r="G677" s="6"/>
      <c r="H677" s="38" t="s">
        <v>1543</v>
      </c>
      <c r="I677" s="4"/>
    </row>
    <row r="678">
      <c r="A678" s="6" t="s">
        <v>1544</v>
      </c>
      <c r="B678" s="35">
        <v>1.0</v>
      </c>
      <c r="C678" s="6" t="s">
        <v>1417</v>
      </c>
      <c r="D678" s="57">
        <v>33551.0</v>
      </c>
      <c r="E678" s="37">
        <v>43627.0</v>
      </c>
      <c r="F678" s="6"/>
      <c r="G678" s="6"/>
      <c r="H678" s="38" t="s">
        <v>1545</v>
      </c>
      <c r="I678" s="4"/>
    </row>
    <row r="679">
      <c r="A679" s="6" t="s">
        <v>1547</v>
      </c>
      <c r="B679" s="35">
        <v>1.0</v>
      </c>
      <c r="C679" s="6" t="s">
        <v>1417</v>
      </c>
      <c r="D679" s="57">
        <v>13157.0</v>
      </c>
      <c r="E679" s="37">
        <v>43517.0</v>
      </c>
      <c r="F679" s="6"/>
      <c r="G679" s="6"/>
      <c r="H679" s="38" t="s">
        <v>1548</v>
      </c>
      <c r="I679" s="4"/>
    </row>
    <row r="680">
      <c r="A680" s="6" t="s">
        <v>1549</v>
      </c>
      <c r="B680" s="35">
        <v>1.0</v>
      </c>
      <c r="C680" s="6" t="s">
        <v>1402</v>
      </c>
      <c r="D680" s="57">
        <v>24735.0</v>
      </c>
      <c r="E680" s="37">
        <v>43613.0</v>
      </c>
      <c r="F680" s="6"/>
      <c r="G680" s="6"/>
      <c r="H680" s="38" t="s">
        <v>1550</v>
      </c>
      <c r="I680" s="4"/>
    </row>
    <row r="681">
      <c r="A681" s="40" t="s">
        <v>1551</v>
      </c>
      <c r="B681" s="35">
        <v>1.0</v>
      </c>
      <c r="C681" s="6" t="s">
        <v>1417</v>
      </c>
      <c r="D681" s="57">
        <v>19599.0</v>
      </c>
      <c r="E681" s="37">
        <v>43643.0</v>
      </c>
      <c r="F681" s="6"/>
      <c r="G681" s="6"/>
      <c r="H681" s="38" t="s">
        <v>1552</v>
      </c>
      <c r="I681" s="4"/>
    </row>
    <row r="682">
      <c r="A682" s="177" t="s">
        <v>1553</v>
      </c>
      <c r="B682" s="35">
        <v>400.0</v>
      </c>
      <c r="C682" s="6" t="s">
        <v>1554</v>
      </c>
      <c r="D682" s="57">
        <v>6483180.0</v>
      </c>
      <c r="E682" s="37" t="s">
        <v>1555</v>
      </c>
      <c r="F682" s="6"/>
      <c r="G682" s="6" t="s">
        <v>1556</v>
      </c>
      <c r="H682" s="38" t="s">
        <v>1557</v>
      </c>
      <c r="I682" s="4"/>
    </row>
    <row r="683">
      <c r="A683" s="6" t="s">
        <v>1558</v>
      </c>
      <c r="B683" s="35">
        <v>1.0</v>
      </c>
      <c r="C683" s="6" t="s">
        <v>1554</v>
      </c>
      <c r="D683" s="57">
        <v>8180000.0</v>
      </c>
      <c r="E683" s="37">
        <v>43733.0</v>
      </c>
      <c r="F683" s="6"/>
      <c r="G683" s="6"/>
      <c r="H683" s="38" t="s">
        <v>1559</v>
      </c>
      <c r="I683" s="4"/>
    </row>
    <row r="684">
      <c r="A684" s="6" t="s">
        <v>1560</v>
      </c>
      <c r="B684" s="35">
        <v>1.0</v>
      </c>
      <c r="C684" s="6" t="s">
        <v>1417</v>
      </c>
      <c r="D684" s="57">
        <v>198310.0</v>
      </c>
      <c r="E684" s="37">
        <v>43500.0</v>
      </c>
      <c r="F684" s="6"/>
      <c r="G684" s="6"/>
      <c r="H684" s="38" t="s">
        <v>1561</v>
      </c>
      <c r="I684" s="4"/>
    </row>
    <row r="685">
      <c r="A685" s="6" t="s">
        <v>1563</v>
      </c>
      <c r="B685" s="35">
        <v>1.0</v>
      </c>
      <c r="C685" s="6" t="s">
        <v>1417</v>
      </c>
      <c r="D685" s="57">
        <v>119229.0</v>
      </c>
      <c r="E685" s="37">
        <v>43549.0</v>
      </c>
      <c r="F685" s="6"/>
      <c r="G685" s="6"/>
      <c r="H685" s="38" t="s">
        <v>1564</v>
      </c>
      <c r="I685" s="4"/>
    </row>
    <row r="686">
      <c r="A686" s="6" t="s">
        <v>1565</v>
      </c>
      <c r="B686" s="35">
        <v>1.0</v>
      </c>
      <c r="C686" s="6" t="s">
        <v>1402</v>
      </c>
      <c r="D686" s="57">
        <v>133113.0</v>
      </c>
      <c r="E686" s="37">
        <v>43584.0</v>
      </c>
      <c r="F686" s="6"/>
      <c r="G686" s="6"/>
      <c r="H686" s="38" t="s">
        <v>1566</v>
      </c>
      <c r="I686" s="4"/>
    </row>
    <row r="687">
      <c r="A687" s="6" t="s">
        <v>1567</v>
      </c>
      <c r="B687" s="35">
        <v>1.0</v>
      </c>
      <c r="C687" s="6" t="s">
        <v>1402</v>
      </c>
      <c r="D687" s="57">
        <v>71594.0</v>
      </c>
      <c r="E687" s="37">
        <v>43633.0</v>
      </c>
      <c r="F687" s="6"/>
      <c r="G687" s="6"/>
      <c r="H687" s="38" t="s">
        <v>1568</v>
      </c>
      <c r="I687" s="4"/>
    </row>
    <row r="688">
      <c r="A688" s="6" t="s">
        <v>1569</v>
      </c>
      <c r="B688" s="35">
        <v>1.0</v>
      </c>
      <c r="C688" s="6" t="s">
        <v>1410</v>
      </c>
      <c r="D688" s="57">
        <v>2580.0</v>
      </c>
      <c r="E688" s="37">
        <v>43892.0</v>
      </c>
      <c r="F688" s="6"/>
      <c r="G688" s="6"/>
      <c r="H688" s="38" t="s">
        <v>1570</v>
      </c>
      <c r="I688" s="4"/>
    </row>
    <row r="689">
      <c r="A689" s="6" t="s">
        <v>1571</v>
      </c>
      <c r="B689" s="35">
        <v>1.0</v>
      </c>
      <c r="C689" s="6" t="s">
        <v>1417</v>
      </c>
      <c r="D689" s="57">
        <v>11672.0</v>
      </c>
      <c r="E689" s="37">
        <v>43549.0</v>
      </c>
      <c r="F689" s="6"/>
      <c r="G689" s="6"/>
      <c r="H689" s="38" t="s">
        <v>1572</v>
      </c>
      <c r="I689" s="4"/>
    </row>
    <row r="690">
      <c r="A690" s="6" t="s">
        <v>1573</v>
      </c>
      <c r="B690" s="35">
        <v>1.0</v>
      </c>
      <c r="C690" s="6" t="s">
        <v>1417</v>
      </c>
      <c r="D690" s="57">
        <v>10607.0</v>
      </c>
      <c r="E690" s="37">
        <v>43655.0</v>
      </c>
      <c r="F690" s="6"/>
      <c r="G690" s="6"/>
      <c r="H690" s="38" t="s">
        <v>1574</v>
      </c>
      <c r="I690" s="4"/>
    </row>
    <row r="691">
      <c r="A691" s="6" t="s">
        <v>1575</v>
      </c>
      <c r="B691" s="35">
        <v>1.0</v>
      </c>
      <c r="C691" s="6" t="s">
        <v>1417</v>
      </c>
      <c r="D691" s="57">
        <v>13001.0</v>
      </c>
      <c r="E691" s="37">
        <v>43563.0</v>
      </c>
      <c r="F691" s="6"/>
      <c r="G691" s="6"/>
      <c r="H691" s="38" t="s">
        <v>1576</v>
      </c>
      <c r="I691" s="4"/>
    </row>
    <row r="692">
      <c r="A692" s="6" t="s">
        <v>1578</v>
      </c>
      <c r="B692" s="35">
        <v>1.0</v>
      </c>
      <c r="C692" s="6" t="s">
        <v>1417</v>
      </c>
      <c r="D692" s="57">
        <v>19512.0</v>
      </c>
      <c r="E692" s="37">
        <v>43648.0</v>
      </c>
      <c r="F692" s="90"/>
      <c r="G692" s="6"/>
      <c r="H692" s="38" t="s">
        <v>1579</v>
      </c>
      <c r="I692" s="4"/>
    </row>
    <row r="693">
      <c r="A693" s="6" t="s">
        <v>1580</v>
      </c>
      <c r="B693" s="35">
        <v>1.0</v>
      </c>
      <c r="C693" s="6" t="s">
        <v>1581</v>
      </c>
      <c r="D693" s="57">
        <v>108860.0</v>
      </c>
      <c r="E693" s="37">
        <v>43773.0</v>
      </c>
      <c r="F693" s="90"/>
      <c r="G693" s="6"/>
      <c r="H693" s="38" t="s">
        <v>1582</v>
      </c>
      <c r="I693" s="4"/>
    </row>
    <row r="694">
      <c r="A694" s="6" t="s">
        <v>1583</v>
      </c>
      <c r="B694" s="35">
        <v>1.0</v>
      </c>
      <c r="C694" s="6" t="s">
        <v>1402</v>
      </c>
      <c r="D694" s="57">
        <v>38909.0</v>
      </c>
      <c r="E694" s="37">
        <v>43871.0</v>
      </c>
      <c r="F694" s="90"/>
      <c r="G694" s="6"/>
      <c r="H694" s="38" t="s">
        <v>1584</v>
      </c>
      <c r="I694" s="35"/>
      <c r="J694" s="6"/>
      <c r="K694" s="57"/>
      <c r="L694" s="37"/>
      <c r="M694" s="90"/>
      <c r="N694" s="6"/>
      <c r="O694" s="50"/>
      <c r="P694" s="4"/>
    </row>
    <row r="695">
      <c r="A695" s="6" t="s">
        <v>1585</v>
      </c>
      <c r="B695" s="35">
        <v>1.0</v>
      </c>
      <c r="C695" s="6" t="s">
        <v>1402</v>
      </c>
      <c r="D695" s="57">
        <v>31465.0</v>
      </c>
      <c r="E695" s="37">
        <v>43871.0</v>
      </c>
      <c r="F695" s="90"/>
      <c r="G695" s="6"/>
      <c r="H695" s="38" t="s">
        <v>1586</v>
      </c>
      <c r="I695" s="4"/>
    </row>
    <row r="696">
      <c r="A696" s="6" t="s">
        <v>1587</v>
      </c>
      <c r="B696" s="35">
        <v>1.0</v>
      </c>
      <c r="C696" s="6" t="s">
        <v>1417</v>
      </c>
      <c r="D696" s="57">
        <v>518467.0</v>
      </c>
      <c r="E696" s="37">
        <v>43773.0</v>
      </c>
      <c r="F696" s="90"/>
      <c r="G696" s="6"/>
      <c r="H696" s="38" t="s">
        <v>1588</v>
      </c>
      <c r="I696" s="4"/>
    </row>
    <row r="697">
      <c r="A697" s="6" t="s">
        <v>1589</v>
      </c>
      <c r="B697" s="35">
        <v>1.0</v>
      </c>
      <c r="C697" s="6" t="s">
        <v>1402</v>
      </c>
      <c r="D697" s="57">
        <v>23229.0</v>
      </c>
      <c r="E697" s="37">
        <v>43809.0</v>
      </c>
      <c r="F697" s="90"/>
      <c r="G697" s="6"/>
      <c r="H697" s="38" t="s">
        <v>1590</v>
      </c>
      <c r="I697" s="4"/>
    </row>
    <row r="698">
      <c r="A698" s="6" t="s">
        <v>1591</v>
      </c>
      <c r="B698" s="35">
        <v>1.0</v>
      </c>
      <c r="C698" s="6" t="s">
        <v>1402</v>
      </c>
      <c r="D698" s="57">
        <v>107909.0</v>
      </c>
      <c r="E698" s="37">
        <v>43843.0</v>
      </c>
      <c r="F698" s="90"/>
      <c r="G698" s="6"/>
      <c r="H698" s="38" t="s">
        <v>1592</v>
      </c>
      <c r="I698" s="4"/>
    </row>
    <row r="699">
      <c r="A699" s="6" t="s">
        <v>1594</v>
      </c>
      <c r="B699" s="35">
        <v>1.0</v>
      </c>
      <c r="C699" s="6" t="s">
        <v>1410</v>
      </c>
      <c r="D699" s="57">
        <v>16114.0</v>
      </c>
      <c r="E699" s="37">
        <v>43612.0</v>
      </c>
      <c r="F699" s="90"/>
      <c r="G699" s="6"/>
      <c r="H699" s="38" t="s">
        <v>1595</v>
      </c>
      <c r="I699" s="4"/>
    </row>
    <row r="700">
      <c r="A700" s="6" t="s">
        <v>1596</v>
      </c>
      <c r="B700" s="35">
        <v>1.0</v>
      </c>
      <c r="C700" s="6" t="s">
        <v>1402</v>
      </c>
      <c r="D700" s="57">
        <v>25000.0</v>
      </c>
      <c r="E700" s="37">
        <v>43741.0</v>
      </c>
      <c r="F700" s="90"/>
      <c r="G700" s="6"/>
      <c r="H700" s="38" t="s">
        <v>1597</v>
      </c>
      <c r="I700" s="4"/>
    </row>
    <row r="701">
      <c r="A701" s="6" t="s">
        <v>1598</v>
      </c>
      <c r="B701" s="35">
        <v>1.0</v>
      </c>
      <c r="C701" s="6" t="s">
        <v>1402</v>
      </c>
      <c r="D701" s="57">
        <v>2731571.0</v>
      </c>
      <c r="E701" s="37">
        <v>43740.0</v>
      </c>
      <c r="F701" s="90"/>
      <c r="G701" s="6"/>
      <c r="H701" s="38" t="s">
        <v>1599</v>
      </c>
      <c r="I701" s="4"/>
    </row>
    <row r="702">
      <c r="A702" s="6" t="s">
        <v>1600</v>
      </c>
      <c r="B702" s="35">
        <v>1.0</v>
      </c>
      <c r="C702" s="6" t="s">
        <v>1417</v>
      </c>
      <c r="D702" s="57">
        <v>631490.0</v>
      </c>
      <c r="E702" s="37">
        <v>43481.0</v>
      </c>
      <c r="F702" s="90" t="s">
        <v>445</v>
      </c>
      <c r="G702" s="6" t="s">
        <v>1601</v>
      </c>
      <c r="H702" s="38" t="s">
        <v>1602</v>
      </c>
      <c r="I702" s="4"/>
    </row>
    <row r="703">
      <c r="A703" s="6" t="s">
        <v>1603</v>
      </c>
      <c r="B703" s="35">
        <v>1.0</v>
      </c>
      <c r="C703" s="6" t="s">
        <v>1402</v>
      </c>
      <c r="D703" s="57">
        <v>306233.0</v>
      </c>
      <c r="E703" s="37">
        <v>43620.0</v>
      </c>
      <c r="F703" s="90"/>
      <c r="G703" s="6"/>
      <c r="H703" s="38" t="s">
        <v>1604</v>
      </c>
      <c r="I703" s="4"/>
    </row>
    <row r="704">
      <c r="A704" s="6" t="s">
        <v>1605</v>
      </c>
      <c r="B704" s="35">
        <v>1.0</v>
      </c>
      <c r="C704" s="6" t="s">
        <v>1417</v>
      </c>
      <c r="D704" s="57">
        <v>85792.0</v>
      </c>
      <c r="E704" s="37">
        <v>43538.0</v>
      </c>
      <c r="F704" s="90"/>
      <c r="G704" s="6"/>
      <c r="H704" s="38" t="s">
        <v>1606</v>
      </c>
      <c r="I704" s="4"/>
    </row>
    <row r="705">
      <c r="A705" s="6" t="s">
        <v>1607</v>
      </c>
      <c r="B705" s="35">
        <v>1.0</v>
      </c>
      <c r="C705" s="6" t="s">
        <v>1417</v>
      </c>
      <c r="D705" s="57">
        <v>10858.0</v>
      </c>
      <c r="E705" s="37">
        <v>43529.0</v>
      </c>
      <c r="F705" s="90"/>
      <c r="G705" s="6"/>
      <c r="H705" s="38" t="s">
        <v>1608</v>
      </c>
      <c r="I705" s="4"/>
    </row>
    <row r="706">
      <c r="A706" s="6" t="s">
        <v>1609</v>
      </c>
      <c r="B706" s="35">
        <v>1.0</v>
      </c>
      <c r="C706" s="6" t="s">
        <v>1610</v>
      </c>
      <c r="D706" s="57">
        <v>300.0</v>
      </c>
      <c r="E706" s="37">
        <v>43604.0</v>
      </c>
      <c r="F706" s="90"/>
      <c r="G706" s="6"/>
      <c r="H706" s="38" t="s">
        <v>1611</v>
      </c>
      <c r="I706" s="4"/>
    </row>
    <row r="707">
      <c r="A707" s="6" t="s">
        <v>1612</v>
      </c>
      <c r="B707" s="35">
        <v>1.0</v>
      </c>
      <c r="C707" s="6" t="s">
        <v>1402</v>
      </c>
      <c r="D707" s="57">
        <v>535154.0</v>
      </c>
      <c r="E707" s="37">
        <v>43747.0</v>
      </c>
      <c r="F707" s="90"/>
      <c r="G707" s="6"/>
      <c r="H707" s="38" t="s">
        <v>1613</v>
      </c>
      <c r="I707" s="4"/>
    </row>
    <row r="708">
      <c r="A708" s="6" t="s">
        <v>1614</v>
      </c>
      <c r="B708" s="35">
        <v>1.0</v>
      </c>
      <c r="C708" s="6" t="s">
        <v>1402</v>
      </c>
      <c r="D708" s="57">
        <v>11260.0</v>
      </c>
      <c r="E708" s="37">
        <v>43746.0</v>
      </c>
      <c r="F708" s="90"/>
      <c r="G708" s="6"/>
      <c r="H708" s="38" t="s">
        <v>1615</v>
      </c>
      <c r="I708" s="4"/>
    </row>
    <row r="709">
      <c r="A709" s="6" t="s">
        <v>1616</v>
      </c>
      <c r="B709" s="35">
        <v>1.0</v>
      </c>
      <c r="C709" s="6" t="s">
        <v>1402</v>
      </c>
      <c r="D709" s="57">
        <v>14364.0</v>
      </c>
      <c r="E709" s="37">
        <v>43578.0</v>
      </c>
      <c r="F709" s="90"/>
      <c r="G709" s="6"/>
      <c r="H709" s="38" t="s">
        <v>1617</v>
      </c>
      <c r="I709" s="4"/>
    </row>
    <row r="710">
      <c r="A710" s="6" t="s">
        <v>1619</v>
      </c>
      <c r="B710" s="35">
        <v>1.0</v>
      </c>
      <c r="C710" s="6" t="s">
        <v>1417</v>
      </c>
      <c r="D710" s="57">
        <v>42473.0</v>
      </c>
      <c r="E710" s="37">
        <v>43654.0</v>
      </c>
      <c r="F710" s="90"/>
      <c r="G710" s="6"/>
      <c r="H710" s="38" t="s">
        <v>1620</v>
      </c>
      <c r="I710" s="4"/>
    </row>
    <row r="711">
      <c r="A711" s="6" t="s">
        <v>1621</v>
      </c>
      <c r="B711" s="35">
        <v>1.0</v>
      </c>
      <c r="C711" s="6" t="s">
        <v>1402</v>
      </c>
      <c r="D711" s="57">
        <v>135566.0</v>
      </c>
      <c r="E711" s="37">
        <v>43640.0</v>
      </c>
      <c r="F711" s="90"/>
      <c r="G711" s="6"/>
      <c r="H711" s="38" t="s">
        <v>1622</v>
      </c>
      <c r="I711" s="4"/>
    </row>
    <row r="712">
      <c r="A712" s="6" t="s">
        <v>1624</v>
      </c>
      <c r="B712" s="35">
        <v>1.0</v>
      </c>
      <c r="C712" s="6" t="s">
        <v>1417</v>
      </c>
      <c r="D712" s="57">
        <v>19952.0</v>
      </c>
      <c r="E712" s="37">
        <v>43843.0</v>
      </c>
      <c r="F712" s="90"/>
      <c r="G712" s="6"/>
      <c r="H712" s="38" t="s">
        <v>1625</v>
      </c>
      <c r="I712" s="4"/>
    </row>
    <row r="713">
      <c r="A713" s="6" t="s">
        <v>1627</v>
      </c>
      <c r="B713" s="35">
        <v>1.0</v>
      </c>
      <c r="C713" s="6" t="s">
        <v>1610</v>
      </c>
      <c r="D713" s="57">
        <v>25085.0</v>
      </c>
      <c r="E713" s="37">
        <v>43731.0</v>
      </c>
      <c r="F713" s="90"/>
      <c r="G713" s="6"/>
      <c r="H713" s="38" t="s">
        <v>1628</v>
      </c>
      <c r="I713" s="4"/>
    </row>
    <row r="714">
      <c r="A714" s="6" t="s">
        <v>1630</v>
      </c>
      <c r="B714" s="35">
        <v>1.0</v>
      </c>
      <c r="C714" s="6" t="s">
        <v>1402</v>
      </c>
      <c r="D714" s="57">
        <v>20545.0</v>
      </c>
      <c r="E714" s="37">
        <v>43731.0</v>
      </c>
      <c r="F714" s="90"/>
      <c r="G714" s="6"/>
      <c r="H714" s="38" t="s">
        <v>1631</v>
      </c>
      <c r="I714" s="4"/>
    </row>
    <row r="715">
      <c r="A715" s="6" t="s">
        <v>1633</v>
      </c>
      <c r="B715" s="35">
        <v>1.0</v>
      </c>
      <c r="C715" s="6" t="s">
        <v>1402</v>
      </c>
      <c r="D715" s="57">
        <v>217188.0</v>
      </c>
      <c r="E715" s="37">
        <v>43787.0</v>
      </c>
      <c r="F715" s="90"/>
      <c r="G715" s="6"/>
      <c r="H715" s="38" t="s">
        <v>1634</v>
      </c>
      <c r="I715" s="4"/>
    </row>
    <row r="716">
      <c r="A716" s="6" t="s">
        <v>1635</v>
      </c>
      <c r="B716" s="35">
        <v>1.0</v>
      </c>
      <c r="C716" s="6" t="s">
        <v>1405</v>
      </c>
      <c r="D716" s="57">
        <v>4195.0</v>
      </c>
      <c r="E716" s="37">
        <v>43606.0</v>
      </c>
      <c r="F716" s="90"/>
      <c r="G716" s="6"/>
      <c r="H716" s="38" t="s">
        <v>1637</v>
      </c>
      <c r="I716" s="4"/>
    </row>
    <row r="717">
      <c r="A717" s="6" t="s">
        <v>1638</v>
      </c>
      <c r="B717" s="35">
        <v>1.0</v>
      </c>
      <c r="C717" s="6" t="s">
        <v>1402</v>
      </c>
      <c r="D717" s="57">
        <v>25006.0</v>
      </c>
      <c r="E717" s="37">
        <v>43732.0</v>
      </c>
      <c r="F717" s="178"/>
      <c r="G717" s="4"/>
      <c r="H717" s="38" t="s">
        <v>1640</v>
      </c>
      <c r="I717" s="4"/>
    </row>
    <row r="718">
      <c r="A718" s="6" t="s">
        <v>1641</v>
      </c>
      <c r="B718" s="35">
        <v>1.0</v>
      </c>
      <c r="C718" s="6" t="s">
        <v>1610</v>
      </c>
      <c r="D718" s="53">
        <v>40854.0</v>
      </c>
      <c r="E718" s="37">
        <v>43748.0</v>
      </c>
      <c r="F718" s="178"/>
      <c r="G718" s="4"/>
      <c r="H718" s="38" t="s">
        <v>1642</v>
      </c>
      <c r="I718" s="4"/>
    </row>
    <row r="719">
      <c r="A719" s="6"/>
      <c r="B719" s="4"/>
      <c r="C719" s="4"/>
      <c r="D719" s="4"/>
      <c r="E719" s="178"/>
      <c r="F719" s="178"/>
      <c r="G719" s="4"/>
      <c r="H719" s="40"/>
      <c r="I719" s="4"/>
    </row>
    <row r="720">
      <c r="A720" s="6" t="s">
        <v>1643</v>
      </c>
      <c r="B720" s="4">
        <f>SUM(B617:B719)</f>
        <v>501</v>
      </c>
      <c r="C720" s="4"/>
      <c r="D720" s="56">
        <f>IFERROR(__xludf.DUMMYFUNCTION("IMPORTDATA(""http://api.icef-online.org/api/country/CAN/population"")"),3.746614E7)</f>
        <v>37466140</v>
      </c>
      <c r="E720" s="43" t="s">
        <v>27</v>
      </c>
      <c r="F720" s="57">
        <v>3.746614E7</v>
      </c>
      <c r="G720" s="44">
        <f>(D720/F720)</f>
        <v>1</v>
      </c>
      <c r="H720" s="40"/>
      <c r="I720" s="4"/>
    </row>
    <row r="721">
      <c r="A721" s="6"/>
      <c r="B721" s="4"/>
      <c r="C721" s="4"/>
      <c r="D721" s="4"/>
      <c r="E721" s="32"/>
      <c r="F721" s="32"/>
      <c r="G721" s="4"/>
      <c r="H721" s="40"/>
      <c r="I721" s="4"/>
    </row>
    <row r="722">
      <c r="A722" s="31" t="s">
        <v>1644</v>
      </c>
      <c r="B722" s="4">
        <f>B725</f>
        <v>1</v>
      </c>
      <c r="C722" s="4"/>
      <c r="E722" s="32"/>
      <c r="F722" s="32"/>
      <c r="G722" s="4"/>
      <c r="H722" s="40"/>
      <c r="I722" s="4"/>
    </row>
    <row r="723">
      <c r="A723" s="6" t="s">
        <v>1645</v>
      </c>
      <c r="B723" s="35">
        <v>1.0</v>
      </c>
      <c r="C723" s="6" t="s">
        <v>1646</v>
      </c>
      <c r="D723" s="57">
        <v>91773.0</v>
      </c>
      <c r="E723" s="37">
        <v>43752.0</v>
      </c>
      <c r="F723" s="32"/>
      <c r="G723" s="4"/>
      <c r="H723" s="38" t="s">
        <v>1647</v>
      </c>
      <c r="I723" s="4"/>
    </row>
    <row r="724">
      <c r="A724" s="4"/>
      <c r="B724" s="4"/>
      <c r="C724" s="4"/>
      <c r="D724" s="4"/>
      <c r="E724" s="32"/>
      <c r="F724" s="32"/>
      <c r="G724" s="4"/>
      <c r="H724" s="40"/>
      <c r="I724" s="4"/>
    </row>
    <row r="725">
      <c r="A725" s="41" t="s">
        <v>1648</v>
      </c>
      <c r="B725" s="4">
        <f>sum(B723:B724)</f>
        <v>1</v>
      </c>
      <c r="C725" s="4"/>
      <c r="D725" s="180">
        <f>IFERROR(__xludf.DUMMYFUNCTION("IMPORTDATA(""http://api.icef-online.org/api/country/CHL/population"")"),91773.0)</f>
        <v>91773</v>
      </c>
      <c r="E725" s="43" t="s">
        <v>27</v>
      </c>
      <c r="F725" s="49">
        <v>1.7574003E7</v>
      </c>
      <c r="G725" s="44">
        <f>(D725/F725)</f>
        <v>0.005222088559</v>
      </c>
      <c r="H725" s="40"/>
      <c r="I725" s="4"/>
    </row>
    <row r="726">
      <c r="A726" s="6"/>
      <c r="B726" s="4"/>
      <c r="C726" s="4"/>
      <c r="D726" s="4"/>
      <c r="E726" s="32"/>
      <c r="F726" s="32"/>
      <c r="G726" s="4"/>
      <c r="H726" s="40"/>
      <c r="I726" s="4"/>
    </row>
    <row r="727">
      <c r="A727" s="31" t="s">
        <v>1649</v>
      </c>
      <c r="B727" s="4">
        <f>B731</f>
        <v>2</v>
      </c>
      <c r="C727" s="4"/>
      <c r="D727" s="4"/>
      <c r="E727" s="32"/>
      <c r="F727" s="32"/>
      <c r="G727" s="4"/>
      <c r="H727" s="40"/>
      <c r="I727" s="4"/>
    </row>
    <row r="728">
      <c r="A728" s="57" t="s">
        <v>1650</v>
      </c>
      <c r="B728" s="35">
        <v>1.0</v>
      </c>
      <c r="C728" s="6" t="s">
        <v>1651</v>
      </c>
      <c r="D728" s="49">
        <v>104000.0</v>
      </c>
      <c r="E728" s="37">
        <v>43629.0</v>
      </c>
      <c r="F728" s="32"/>
      <c r="G728" s="4"/>
      <c r="H728" s="38" t="s">
        <v>1652</v>
      </c>
      <c r="I728" s="4"/>
    </row>
    <row r="729">
      <c r="A729" s="57" t="s">
        <v>1653</v>
      </c>
      <c r="B729" s="35">
        <v>1.0</v>
      </c>
      <c r="C729" s="6" t="s">
        <v>1651</v>
      </c>
      <c r="D729" s="57">
        <v>44000.0</v>
      </c>
      <c r="E729" s="37">
        <v>43606.0</v>
      </c>
      <c r="F729" s="32"/>
      <c r="G729" s="4"/>
      <c r="H729" s="38" t="s">
        <v>1654</v>
      </c>
      <c r="I729" s="4"/>
    </row>
    <row r="730">
      <c r="A730" s="4"/>
      <c r="B730" s="4"/>
      <c r="C730" s="4"/>
      <c r="D730" s="4"/>
      <c r="E730" s="32"/>
      <c r="F730" s="32"/>
      <c r="G730" s="4"/>
      <c r="H730" s="40"/>
      <c r="I730" s="4"/>
    </row>
    <row r="731">
      <c r="A731" s="41" t="s">
        <v>1655</v>
      </c>
      <c r="B731" s="4">
        <f>SUM(B728:B730)</f>
        <v>2</v>
      </c>
      <c r="C731" s="4"/>
      <c r="D731" s="56">
        <f>IFERROR(__xludf.DUMMYFUNCTION("IMPORTDATA(""https://admin.icef-online.org/api/country/CZE/population"")"),148000.0)</f>
        <v>148000</v>
      </c>
      <c r="E731" s="43" t="s">
        <v>27</v>
      </c>
      <c r="F731" s="57">
        <v>1.0630003E7</v>
      </c>
      <c r="G731" s="44">
        <f>(D731/F731)</f>
        <v>0.0139228559</v>
      </c>
      <c r="H731" s="40"/>
      <c r="I731" s="4"/>
    </row>
    <row r="732">
      <c r="A732" s="4"/>
      <c r="B732" s="4"/>
      <c r="C732" s="4"/>
      <c r="D732" s="4"/>
      <c r="E732" s="32"/>
      <c r="F732" s="32"/>
      <c r="G732" s="4"/>
      <c r="H732" s="40"/>
      <c r="I732" s="4"/>
    </row>
    <row r="733">
      <c r="A733" s="31" t="s">
        <v>1656</v>
      </c>
      <c r="B733" s="4">
        <v>1.0</v>
      </c>
      <c r="C733" s="4"/>
      <c r="D733" s="57"/>
      <c r="E733" s="37"/>
      <c r="F733" s="32"/>
      <c r="G733" s="4"/>
      <c r="H733" s="62" t="s">
        <v>1657</v>
      </c>
      <c r="I733" s="4"/>
    </row>
    <row r="734">
      <c r="A734" s="6" t="s">
        <v>1658</v>
      </c>
      <c r="B734" s="35">
        <v>1.0</v>
      </c>
      <c r="C734" s="4"/>
      <c r="D734" s="57">
        <f>512400000-66436000</f>
        <v>445964000</v>
      </c>
      <c r="E734" s="37">
        <v>43797.0</v>
      </c>
      <c r="F734" s="32"/>
      <c r="G734" s="4"/>
      <c r="H734" s="40"/>
      <c r="I734" s="4"/>
    </row>
    <row r="735">
      <c r="A735" s="4"/>
      <c r="B735" s="4"/>
      <c r="C735" s="4"/>
      <c r="D735" s="4"/>
      <c r="E735" s="32"/>
      <c r="F735" s="32"/>
      <c r="G735" s="4"/>
      <c r="H735" s="40"/>
      <c r="I735" s="4"/>
    </row>
    <row r="736">
      <c r="A736" s="31" t="s">
        <v>1660</v>
      </c>
      <c r="B736" s="4">
        <f>B760</f>
        <v>22</v>
      </c>
      <c r="C736" s="4"/>
      <c r="D736" s="4"/>
      <c r="E736" s="32"/>
      <c r="F736" s="32"/>
      <c r="G736" s="4"/>
      <c r="H736" s="40"/>
      <c r="I736" s="4"/>
    </row>
    <row r="737">
      <c r="A737" s="6" t="s">
        <v>1661</v>
      </c>
      <c r="B737" s="35">
        <v>1.0</v>
      </c>
      <c r="C737" s="6" t="s">
        <v>1662</v>
      </c>
      <c r="D737" s="36">
        <v>30377.0</v>
      </c>
      <c r="E737" s="37">
        <v>43732.0</v>
      </c>
      <c r="F737" s="32"/>
      <c r="H737" s="38" t="s">
        <v>1663</v>
      </c>
      <c r="I737" s="4"/>
    </row>
    <row r="738">
      <c r="A738" s="6" t="s">
        <v>1665</v>
      </c>
      <c r="B738" s="35">
        <v>1.0</v>
      </c>
      <c r="C738" s="6" t="s">
        <v>1662</v>
      </c>
      <c r="D738" s="36">
        <v>126924.0</v>
      </c>
      <c r="E738" s="37">
        <v>43773.0</v>
      </c>
      <c r="F738" s="32"/>
      <c r="H738" s="38" t="s">
        <v>1666</v>
      </c>
      <c r="I738" s="4"/>
    </row>
    <row r="739">
      <c r="A739" s="6" t="s">
        <v>1668</v>
      </c>
      <c r="B739" s="35">
        <v>1.0</v>
      </c>
      <c r="C739" s="6" t="s">
        <v>1669</v>
      </c>
      <c r="D739" s="36">
        <v>16704.0</v>
      </c>
      <c r="E739" s="37">
        <v>43650.0</v>
      </c>
      <c r="F739" s="32"/>
      <c r="H739" s="38" t="s">
        <v>1670</v>
      </c>
      <c r="I739" s="4"/>
    </row>
    <row r="740">
      <c r="A740" s="6" t="s">
        <v>1671</v>
      </c>
      <c r="B740" s="35">
        <v>1.0</v>
      </c>
      <c r="C740" s="6" t="s">
        <v>1669</v>
      </c>
      <c r="D740" s="36">
        <v>5478.0</v>
      </c>
      <c r="E740" s="37">
        <v>43741.0</v>
      </c>
      <c r="F740" s="32"/>
      <c r="H740" s="38" t="s">
        <v>1672</v>
      </c>
      <c r="I740" s="4"/>
    </row>
    <row r="741">
      <c r="A741" s="6" t="s">
        <v>1673</v>
      </c>
      <c r="B741" s="35">
        <v>1.0</v>
      </c>
      <c r="C741" s="6" t="s">
        <v>1662</v>
      </c>
      <c r="D741" s="36">
        <v>141569.0</v>
      </c>
      <c r="E741" s="37">
        <v>43735.0</v>
      </c>
      <c r="F741" s="32"/>
      <c r="H741" s="38" t="s">
        <v>1674</v>
      </c>
      <c r="I741" s="4"/>
    </row>
    <row r="742">
      <c r="A742" s="6" t="s">
        <v>1675</v>
      </c>
      <c r="B742" s="35">
        <v>1.0</v>
      </c>
      <c r="C742" s="6" t="s">
        <v>1676</v>
      </c>
      <c r="D742" s="36">
        <v>196640.0</v>
      </c>
      <c r="E742" s="37">
        <v>43816.0</v>
      </c>
      <c r="F742" s="32"/>
      <c r="H742" s="38" t="s">
        <v>1677</v>
      </c>
      <c r="I742" s="4"/>
    </row>
    <row r="743">
      <c r="A743" s="6" t="s">
        <v>1678</v>
      </c>
      <c r="B743" s="35">
        <v>1.0</v>
      </c>
      <c r="C743" s="6" t="s">
        <v>1662</v>
      </c>
      <c r="D743" s="36">
        <v>136000.0</v>
      </c>
      <c r="E743" s="37">
        <v>43734.0</v>
      </c>
      <c r="F743" s="32"/>
      <c r="H743" s="38" t="s">
        <v>1679</v>
      </c>
      <c r="I743" s="4"/>
    </row>
    <row r="744">
      <c r="A744" s="6" t="s">
        <v>1680</v>
      </c>
      <c r="B744" s="35">
        <v>1.0</v>
      </c>
      <c r="C744" s="6" t="s">
        <v>1681</v>
      </c>
      <c r="D744" s="36">
        <v>1015744.0</v>
      </c>
      <c r="E744" s="37">
        <v>43742.0</v>
      </c>
      <c r="F744" s="32"/>
      <c r="H744" s="38" t="s">
        <v>1682</v>
      </c>
      <c r="I744" s="4"/>
    </row>
    <row r="745">
      <c r="A745" s="6" t="s">
        <v>1683</v>
      </c>
      <c r="B745" s="35">
        <v>1.0</v>
      </c>
      <c r="C745" s="6" t="s">
        <v>1662</v>
      </c>
      <c r="D745" s="36">
        <v>30423.0</v>
      </c>
      <c r="E745" s="37">
        <v>43635.0</v>
      </c>
      <c r="F745" s="32"/>
      <c r="H745" s="38" t="s">
        <v>1684</v>
      </c>
      <c r="I745" s="4"/>
    </row>
    <row r="746">
      <c r="A746" s="6" t="s">
        <v>1686</v>
      </c>
      <c r="B746" s="35">
        <v>1.0</v>
      </c>
      <c r="C746" s="6" t="s">
        <v>1669</v>
      </c>
      <c r="D746" s="36">
        <v>290548.0</v>
      </c>
      <c r="E746" s="37">
        <v>43665.0</v>
      </c>
      <c r="F746" s="32"/>
      <c r="G746" s="57"/>
      <c r="H746" s="38" t="s">
        <v>1687</v>
      </c>
      <c r="I746" s="4"/>
    </row>
    <row r="747">
      <c r="A747" s="6" t="s">
        <v>1688</v>
      </c>
      <c r="B747" s="35">
        <v>1.0</v>
      </c>
      <c r="C747" s="6" t="s">
        <v>1689</v>
      </c>
      <c r="D747" s="36">
        <v>109235.0</v>
      </c>
      <c r="E747" s="37">
        <v>43642.0</v>
      </c>
      <c r="F747" s="32"/>
      <c r="H747" s="38" t="s">
        <v>1690</v>
      </c>
      <c r="I747" s="4"/>
    </row>
    <row r="748">
      <c r="A748" s="6" t="s">
        <v>1691</v>
      </c>
      <c r="B748" s="35">
        <v>1.0</v>
      </c>
      <c r="C748" s="6" t="s">
        <v>1692</v>
      </c>
      <c r="D748" s="36">
        <v>110468.0</v>
      </c>
      <c r="E748" s="37">
        <v>43594.0</v>
      </c>
      <c r="F748" s="32"/>
      <c r="H748" s="38" t="s">
        <v>1693</v>
      </c>
      <c r="I748" s="4"/>
    </row>
    <row r="749">
      <c r="A749" s="6" t="s">
        <v>1694</v>
      </c>
      <c r="B749" s="35">
        <v>1.0</v>
      </c>
      <c r="C749" s="6" t="s">
        <v>1695</v>
      </c>
      <c r="D749" s="36">
        <v>949316.0</v>
      </c>
      <c r="E749" s="37">
        <v>43742.0</v>
      </c>
      <c r="F749" s="32"/>
      <c r="H749" s="38" t="s">
        <v>1696</v>
      </c>
      <c r="I749" s="4"/>
    </row>
    <row r="750">
      <c r="A750" s="6" t="s">
        <v>1697</v>
      </c>
      <c r="B750" s="35">
        <v>1.0</v>
      </c>
      <c r="C750" s="6" t="s">
        <v>1698</v>
      </c>
      <c r="D750" s="36">
        <v>5879144.0</v>
      </c>
      <c r="E750" s="37">
        <v>43655.0</v>
      </c>
      <c r="F750" s="32"/>
      <c r="H750" s="38" t="s">
        <v>1699</v>
      </c>
      <c r="I750" s="4"/>
    </row>
    <row r="751">
      <c r="A751" s="6" t="s">
        <v>1700</v>
      </c>
      <c r="B751" s="35">
        <v>1.0</v>
      </c>
      <c r="C751" s="6" t="s">
        <v>1701</v>
      </c>
      <c r="D751" s="36">
        <v>282200.0</v>
      </c>
      <c r="E751" s="37">
        <v>43823.0</v>
      </c>
      <c r="F751" s="32"/>
      <c r="H751" s="38" t="s">
        <v>1702</v>
      </c>
      <c r="I751" s="4"/>
    </row>
    <row r="752">
      <c r="A752" s="6" t="s">
        <v>1703</v>
      </c>
      <c r="B752" s="35">
        <v>1.0</v>
      </c>
      <c r="C752" s="6" t="s">
        <v>1704</v>
      </c>
      <c r="D752" s="36">
        <v>544977.0</v>
      </c>
      <c r="E752" s="37">
        <v>43728.0</v>
      </c>
      <c r="F752" s="32"/>
      <c r="H752" s="38" t="s">
        <v>1706</v>
      </c>
      <c r="I752" s="4"/>
    </row>
    <row r="753">
      <c r="A753" s="6" t="s">
        <v>1707</v>
      </c>
      <c r="B753" s="35">
        <v>1.0</v>
      </c>
      <c r="C753" s="6" t="s">
        <v>1689</v>
      </c>
      <c r="D753" s="36">
        <v>2140526.0</v>
      </c>
      <c r="E753" s="37">
        <v>43655.0</v>
      </c>
      <c r="F753" s="32"/>
      <c r="H753" s="38" t="s">
        <v>1708</v>
      </c>
      <c r="I753" s="4"/>
    </row>
    <row r="754">
      <c r="A754" s="6" t="s">
        <v>1709</v>
      </c>
      <c r="B754" s="35">
        <v>1.0</v>
      </c>
      <c r="C754" s="6" t="s">
        <v>1669</v>
      </c>
      <c r="D754" s="36">
        <v>121875.0</v>
      </c>
      <c r="E754" s="37">
        <v>43727.0</v>
      </c>
      <c r="F754" s="32"/>
      <c r="H754" s="38" t="s">
        <v>1710</v>
      </c>
      <c r="I754" s="4"/>
    </row>
    <row r="755">
      <c r="A755" s="6" t="s">
        <v>1711</v>
      </c>
      <c r="B755" s="35">
        <v>1.0</v>
      </c>
      <c r="C755" s="6" t="s">
        <v>1712</v>
      </c>
      <c r="D755" s="36">
        <v>222104.0</v>
      </c>
      <c r="E755" s="37">
        <v>43640.0</v>
      </c>
      <c r="F755" s="32"/>
      <c r="H755" s="38" t="s">
        <v>1713</v>
      </c>
      <c r="I755" s="4"/>
    </row>
    <row r="756">
      <c r="A756" s="6" t="s">
        <v>1714</v>
      </c>
      <c r="B756" s="35">
        <v>1.0</v>
      </c>
      <c r="C756" s="6" t="s">
        <v>1704</v>
      </c>
      <c r="D756" s="36">
        <v>431700.0</v>
      </c>
      <c r="E756" s="37">
        <v>43741.0</v>
      </c>
      <c r="F756" s="32"/>
      <c r="H756" s="38" t="s">
        <v>1715</v>
      </c>
      <c r="I756" s="4"/>
    </row>
    <row r="757">
      <c r="A757" s="6" t="s">
        <v>1716</v>
      </c>
      <c r="B757" s="35">
        <v>1.0</v>
      </c>
      <c r="C757" s="6" t="s">
        <v>1669</v>
      </c>
      <c r="D757" s="36">
        <v>482738.0</v>
      </c>
      <c r="E757" s="37">
        <v>43630.0</v>
      </c>
      <c r="F757" s="32"/>
      <c r="H757" s="38" t="s">
        <v>1717</v>
      </c>
      <c r="I757" s="4"/>
    </row>
    <row r="758">
      <c r="A758" s="6" t="s">
        <v>1718</v>
      </c>
      <c r="B758" s="35">
        <v>1.0</v>
      </c>
      <c r="C758" s="6" t="s">
        <v>1669</v>
      </c>
      <c r="D758" s="36">
        <v>2553.0</v>
      </c>
      <c r="E758" s="37">
        <v>43762.0</v>
      </c>
      <c r="F758" s="32"/>
      <c r="H758" s="38" t="s">
        <v>1719</v>
      </c>
      <c r="I758" s="4"/>
    </row>
    <row r="759">
      <c r="A759" s="4"/>
      <c r="B759" s="4"/>
      <c r="C759" s="4"/>
      <c r="D759" s="4"/>
      <c r="E759" s="32"/>
      <c r="F759" s="32"/>
      <c r="G759" s="4"/>
      <c r="H759" s="40"/>
      <c r="I759" s="4"/>
    </row>
    <row r="760">
      <c r="A760" s="41" t="s">
        <v>1720</v>
      </c>
      <c r="B760" s="4">
        <f>SUM(B737:B759)</f>
        <v>22</v>
      </c>
      <c r="C760" s="4"/>
      <c r="D760" s="56">
        <f>IFERROR(__xludf.DUMMYFUNCTION("IMPORTDATA(""http://api.icef-online.org/api/country/FRA/population"")"),1.1746502E7)</f>
        <v>11746502</v>
      </c>
      <c r="E760" s="43" t="s">
        <v>27</v>
      </c>
      <c r="F760" s="57">
        <v>6.515E7</v>
      </c>
      <c r="G760" s="44">
        <f>(D760/F760)</f>
        <v>0.18029934</v>
      </c>
      <c r="H760" s="40"/>
      <c r="I760" s="4"/>
    </row>
    <row r="761">
      <c r="A761" s="187" t="s">
        <v>1721</v>
      </c>
      <c r="B761" s="4"/>
      <c r="C761" s="4"/>
      <c r="D761" s="4"/>
      <c r="E761" s="32"/>
      <c r="F761" s="32"/>
      <c r="G761" s="4"/>
      <c r="H761" s="40"/>
      <c r="I761" s="4"/>
    </row>
    <row r="762">
      <c r="A762" s="188" t="s">
        <v>1723</v>
      </c>
      <c r="B762" s="35">
        <v>1.0</v>
      </c>
      <c r="C762" s="6" t="s">
        <v>503</v>
      </c>
      <c r="D762" s="36">
        <v>6.699E7</v>
      </c>
      <c r="E762" s="37">
        <v>43734.0</v>
      </c>
      <c r="F762" s="32"/>
      <c r="H762" s="38" t="s">
        <v>1724</v>
      </c>
      <c r="I762" s="4"/>
    </row>
    <row r="763">
      <c r="A763" s="4"/>
      <c r="B763" s="4"/>
      <c r="C763" s="4"/>
      <c r="D763" s="4"/>
      <c r="E763" s="32"/>
      <c r="F763" s="32"/>
      <c r="G763" s="4"/>
      <c r="H763" s="40"/>
      <c r="I763" s="4"/>
    </row>
    <row r="764">
      <c r="A764" s="31" t="s">
        <v>1726</v>
      </c>
      <c r="B764" s="4">
        <f>B857</f>
        <v>91</v>
      </c>
      <c r="C764" s="4"/>
      <c r="D764" s="4"/>
      <c r="E764" s="32"/>
      <c r="F764" s="32"/>
      <c r="G764" s="4"/>
      <c r="H764" s="40"/>
      <c r="I764" s="4"/>
    </row>
    <row r="765">
      <c r="A765" s="6" t="s">
        <v>1728</v>
      </c>
      <c r="B765" s="35">
        <v>1.0</v>
      </c>
      <c r="C765" s="6" t="s">
        <v>1729</v>
      </c>
      <c r="D765" s="36">
        <v>246000.0</v>
      </c>
      <c r="E765" s="37">
        <v>43635.0</v>
      </c>
      <c r="F765" s="32"/>
      <c r="G765" s="4"/>
      <c r="H765" s="38" t="s">
        <v>1730</v>
      </c>
      <c r="I765" s="4"/>
    </row>
    <row r="766">
      <c r="A766" s="6" t="s">
        <v>1731</v>
      </c>
      <c r="B766" s="35">
        <v>1.0</v>
      </c>
      <c r="C766" s="6" t="s">
        <v>1732</v>
      </c>
      <c r="D766" s="57">
        <v>17267.0</v>
      </c>
      <c r="E766" s="37">
        <v>43606.0</v>
      </c>
      <c r="F766" s="32"/>
      <c r="G766" s="4"/>
      <c r="H766" s="38" t="s">
        <v>1733</v>
      </c>
      <c r="I766" s="4"/>
    </row>
    <row r="767">
      <c r="A767" s="189" t="s">
        <v>1734</v>
      </c>
      <c r="B767" s="35">
        <v>1.0</v>
      </c>
      <c r="C767" s="6" t="s">
        <v>1729</v>
      </c>
      <c r="D767" s="36">
        <v>48725.0</v>
      </c>
      <c r="E767" s="37">
        <v>43658.0</v>
      </c>
      <c r="F767" s="32"/>
      <c r="G767" s="4"/>
      <c r="H767" s="38" t="s">
        <v>1735</v>
      </c>
      <c r="I767" s="4"/>
    </row>
    <row r="768">
      <c r="A768" s="189" t="s">
        <v>1736</v>
      </c>
      <c r="B768" s="35">
        <v>1.0</v>
      </c>
      <c r="C768" s="6" t="s">
        <v>1729</v>
      </c>
      <c r="D768" s="36">
        <v>332552.0</v>
      </c>
      <c r="E768" s="37">
        <v>43657.0</v>
      </c>
      <c r="F768" s="32"/>
      <c r="G768" s="4"/>
      <c r="H768" s="38" t="s">
        <v>1737</v>
      </c>
      <c r="I768" s="4"/>
    </row>
    <row r="769">
      <c r="A769" s="189" t="s">
        <v>1738</v>
      </c>
      <c r="B769" s="35">
        <v>1.0</v>
      </c>
      <c r="C769" s="6" t="s">
        <v>1729</v>
      </c>
      <c r="D769" s="36">
        <v>364628.0</v>
      </c>
      <c r="E769" s="37">
        <v>43622.0</v>
      </c>
      <c r="F769" s="32"/>
      <c r="G769" s="4"/>
      <c r="H769" s="38" t="s">
        <v>1739</v>
      </c>
      <c r="I769" s="4"/>
    </row>
    <row r="770">
      <c r="A770" s="189" t="s">
        <v>1741</v>
      </c>
      <c r="B770" s="35">
        <v>1.0</v>
      </c>
      <c r="C770" s="6" t="s">
        <v>1729</v>
      </c>
      <c r="D770" s="36">
        <v>325490.0</v>
      </c>
      <c r="E770" s="37">
        <v>43650.0</v>
      </c>
      <c r="F770" s="32"/>
      <c r="G770" s="4"/>
      <c r="H770" s="38" t="s">
        <v>1742</v>
      </c>
      <c r="I770" s="4"/>
    </row>
    <row r="771">
      <c r="A771" s="189" t="s">
        <v>1744</v>
      </c>
      <c r="B771" s="35">
        <v>1.0</v>
      </c>
      <c r="C771" s="6" t="s">
        <v>1729</v>
      </c>
      <c r="D771" s="36">
        <v>117364.0</v>
      </c>
      <c r="E771" s="37">
        <v>43648.0</v>
      </c>
      <c r="F771" s="32"/>
      <c r="G771" s="4"/>
      <c r="H771" s="38" t="s">
        <v>1745</v>
      </c>
      <c r="I771" s="4"/>
    </row>
    <row r="772">
      <c r="A772" s="189" t="s">
        <v>1746</v>
      </c>
      <c r="B772" s="35">
        <v>1.0</v>
      </c>
      <c r="C772" s="6" t="s">
        <v>1747</v>
      </c>
      <c r="D772" s="36">
        <v>5138.0</v>
      </c>
      <c r="E772" s="37">
        <v>43644.0</v>
      </c>
      <c r="F772" s="32"/>
      <c r="G772" s="4"/>
      <c r="H772" s="38" t="s">
        <v>1748</v>
      </c>
      <c r="I772" s="4"/>
    </row>
    <row r="773">
      <c r="A773" s="189" t="s">
        <v>1749</v>
      </c>
      <c r="B773" s="35">
        <v>1.0</v>
      </c>
      <c r="C773" s="6" t="s">
        <v>1750</v>
      </c>
      <c r="D773" s="36">
        <v>29000.0</v>
      </c>
      <c r="E773" s="37">
        <v>43657.0</v>
      </c>
      <c r="F773" s="32"/>
      <c r="G773" s="4"/>
      <c r="H773" s="38" t="s">
        <v>1751</v>
      </c>
      <c r="I773" s="4"/>
    </row>
    <row r="774">
      <c r="A774" s="189" t="s">
        <v>1753</v>
      </c>
      <c r="B774" s="35">
        <v>1.0</v>
      </c>
      <c r="C774" s="6" t="s">
        <v>1754</v>
      </c>
      <c r="D774" s="36">
        <v>178936.0</v>
      </c>
      <c r="E774" s="37">
        <v>43766.0</v>
      </c>
      <c r="F774" s="32"/>
      <c r="G774" s="4"/>
      <c r="H774" s="38" t="s">
        <v>1755</v>
      </c>
      <c r="I774" s="4"/>
    </row>
    <row r="775">
      <c r="A775" s="189" t="s">
        <v>1756</v>
      </c>
      <c r="B775" s="35">
        <v>1.0</v>
      </c>
      <c r="C775" s="6" t="s">
        <v>1757</v>
      </c>
      <c r="D775" s="36">
        <v>341327.0</v>
      </c>
      <c r="E775" s="37">
        <v>43699.0</v>
      </c>
      <c r="F775" s="32"/>
      <c r="G775" s="4"/>
      <c r="H775" s="38" t="s">
        <v>1758</v>
      </c>
      <c r="I775" s="4"/>
    </row>
    <row r="776">
      <c r="A776" s="189" t="s">
        <v>1760</v>
      </c>
      <c r="B776" s="35">
        <v>1.0</v>
      </c>
      <c r="C776" s="6" t="s">
        <v>1761</v>
      </c>
      <c r="D776" s="36">
        <v>247237.0</v>
      </c>
      <c r="E776" s="37">
        <v>43698.0</v>
      </c>
      <c r="F776" s="32"/>
      <c r="G776" s="4"/>
      <c r="H776" s="38" t="s">
        <v>1762</v>
      </c>
      <c r="I776" s="4"/>
    </row>
    <row r="777">
      <c r="A777" s="189" t="s">
        <v>1763</v>
      </c>
      <c r="B777" s="35">
        <v>1.0</v>
      </c>
      <c r="C777" s="6" t="s">
        <v>1729</v>
      </c>
      <c r="D777" s="36">
        <v>1080394.0</v>
      </c>
      <c r="E777" s="37">
        <v>43655.0</v>
      </c>
      <c r="F777" s="32"/>
      <c r="G777" s="4"/>
      <c r="H777" s="38" t="s">
        <v>1764</v>
      </c>
      <c r="I777" s="4"/>
    </row>
    <row r="778">
      <c r="A778" s="190" t="s">
        <v>1765</v>
      </c>
      <c r="B778" s="35">
        <v>1.0</v>
      </c>
      <c r="C778" s="6" t="s">
        <v>1729</v>
      </c>
      <c r="D778" s="57">
        <v>15542.0</v>
      </c>
      <c r="E778" s="37">
        <v>43613.0</v>
      </c>
      <c r="F778" s="32"/>
      <c r="G778" s="4"/>
      <c r="H778" s="38" t="s">
        <v>1766</v>
      </c>
      <c r="I778" s="4"/>
    </row>
    <row r="779">
      <c r="A779" s="189" t="s">
        <v>1767</v>
      </c>
      <c r="B779" s="35">
        <v>1.0</v>
      </c>
      <c r="C779" s="6" t="s">
        <v>1729</v>
      </c>
      <c r="D779" s="36">
        <v>263722.0</v>
      </c>
      <c r="E779" s="37">
        <v>43650.0</v>
      </c>
      <c r="F779" s="32"/>
      <c r="G779" s="4"/>
      <c r="H779" s="38" t="s">
        <v>1768</v>
      </c>
      <c r="I779" s="4"/>
    </row>
    <row r="780">
      <c r="A780" s="189" t="s">
        <v>1770</v>
      </c>
      <c r="B780" s="35">
        <v>1.0</v>
      </c>
      <c r="C780" s="6" t="s">
        <v>1729</v>
      </c>
      <c r="D780" s="36">
        <v>617280.0</v>
      </c>
      <c r="E780" s="37">
        <v>43650.0</v>
      </c>
      <c r="F780" s="32"/>
      <c r="G780" s="4"/>
      <c r="H780" s="38" t="s">
        <v>1742</v>
      </c>
      <c r="I780" s="4"/>
    </row>
    <row r="781">
      <c r="A781" s="189" t="s">
        <v>1771</v>
      </c>
      <c r="B781" s="35">
        <v>1.0</v>
      </c>
      <c r="C781" s="6" t="s">
        <v>1772</v>
      </c>
      <c r="D781" s="57">
        <v>6468.0</v>
      </c>
      <c r="E781" s="37">
        <v>43734.0</v>
      </c>
      <c r="F781" s="32"/>
      <c r="G781" s="4"/>
      <c r="H781" s="38" t="s">
        <v>1773</v>
      </c>
      <c r="I781" s="4"/>
    </row>
    <row r="782">
      <c r="A782" s="189" t="s">
        <v>1775</v>
      </c>
      <c r="B782" s="35">
        <v>1.0</v>
      </c>
      <c r="C782" s="6" t="s">
        <v>1729</v>
      </c>
      <c r="D782" s="57">
        <v>36012.0</v>
      </c>
      <c r="E782" s="37">
        <v>43657.0</v>
      </c>
      <c r="F782" s="32"/>
      <c r="G782" s="4"/>
      <c r="H782" s="38" t="s">
        <v>1776</v>
      </c>
      <c r="I782" s="4"/>
    </row>
    <row r="783">
      <c r="A783" s="189" t="s">
        <v>1777</v>
      </c>
      <c r="B783" s="35">
        <v>1.0</v>
      </c>
      <c r="C783" s="6" t="s">
        <v>1729</v>
      </c>
      <c r="D783" s="57">
        <v>19272.0</v>
      </c>
      <c r="E783" s="37">
        <v>43731.0</v>
      </c>
      <c r="F783" s="32"/>
      <c r="G783" s="4"/>
      <c r="H783" s="38" t="s">
        <v>1778</v>
      </c>
      <c r="I783" s="4"/>
    </row>
    <row r="784">
      <c r="A784" s="189" t="s">
        <v>1780</v>
      </c>
      <c r="B784" s="35">
        <v>1.0</v>
      </c>
      <c r="C784" s="6" t="s">
        <v>1729</v>
      </c>
      <c r="D784" s="57">
        <v>20461.0</v>
      </c>
      <c r="E784" s="37">
        <v>43731.0</v>
      </c>
      <c r="F784" s="32"/>
      <c r="G784" s="4"/>
      <c r="H784" s="38" t="s">
        <v>1781</v>
      </c>
      <c r="I784" s="4"/>
    </row>
    <row r="785">
      <c r="A785" s="189" t="s">
        <v>1782</v>
      </c>
      <c r="B785" s="35">
        <v>1.0</v>
      </c>
      <c r="C785" s="6" t="s">
        <v>1783</v>
      </c>
      <c r="D785" s="57">
        <v>111552.0</v>
      </c>
      <c r="E785" s="37">
        <v>43614.0</v>
      </c>
      <c r="F785" s="32"/>
      <c r="G785" s="4"/>
      <c r="H785" s="38" t="s">
        <v>1784</v>
      </c>
      <c r="I785" s="4"/>
    </row>
    <row r="786">
      <c r="A786" s="189" t="s">
        <v>1785</v>
      </c>
      <c r="B786" s="35">
        <v>1.0</v>
      </c>
      <c r="C786" s="6" t="s">
        <v>1732</v>
      </c>
      <c r="D786" s="36">
        <v>12592.0</v>
      </c>
      <c r="E786" s="37">
        <v>43643.0</v>
      </c>
      <c r="F786" s="32"/>
      <c r="G786" s="4"/>
      <c r="H786" s="38" t="s">
        <v>1786</v>
      </c>
      <c r="I786" s="4"/>
    </row>
    <row r="787">
      <c r="A787" s="189" t="s">
        <v>1787</v>
      </c>
      <c r="B787" s="35">
        <v>1.0</v>
      </c>
      <c r="C787" s="6" t="s">
        <v>1729</v>
      </c>
      <c r="D787" s="36">
        <v>260305.0</v>
      </c>
      <c r="E787" s="37">
        <v>43657.0</v>
      </c>
      <c r="F787" s="32"/>
      <c r="G787" s="4"/>
      <c r="H787" s="38" t="s">
        <v>1788</v>
      </c>
      <c r="I787" s="4"/>
    </row>
    <row r="788">
      <c r="A788" s="6" t="s">
        <v>1789</v>
      </c>
      <c r="B788" s="35">
        <v>1.0</v>
      </c>
      <c r="C788" s="6" t="s">
        <v>1729</v>
      </c>
      <c r="D788" s="36">
        <v>75687.0</v>
      </c>
      <c r="E788" s="37">
        <v>43622.0</v>
      </c>
      <c r="F788" s="32"/>
      <c r="G788" s="4"/>
      <c r="H788" s="38" t="s">
        <v>1790</v>
      </c>
      <c r="I788" s="4"/>
    </row>
    <row r="789">
      <c r="A789" s="6" t="s">
        <v>1791</v>
      </c>
      <c r="B789" s="35">
        <v>1.0</v>
      </c>
      <c r="C789" s="6" t="s">
        <v>1792</v>
      </c>
      <c r="D789" s="36">
        <v>59382.0</v>
      </c>
      <c r="E789" s="37">
        <v>43641.0</v>
      </c>
      <c r="F789" s="32"/>
      <c r="G789" s="4"/>
      <c r="H789" s="38" t="s">
        <v>1793</v>
      </c>
      <c r="I789" s="4"/>
    </row>
    <row r="790">
      <c r="A790" s="6" t="s">
        <v>1794</v>
      </c>
      <c r="B790" s="35">
        <v>1.0</v>
      </c>
      <c r="C790" s="6" t="s">
        <v>1729</v>
      </c>
      <c r="D790" s="36">
        <v>30484.0</v>
      </c>
      <c r="E790" s="37">
        <v>43648.0</v>
      </c>
      <c r="F790" s="32"/>
      <c r="G790" s="4"/>
      <c r="H790" s="38" t="s">
        <v>1796</v>
      </c>
      <c r="I790" s="4"/>
    </row>
    <row r="791">
      <c r="A791" s="6" t="s">
        <v>1797</v>
      </c>
      <c r="B791" s="35">
        <v>1.0</v>
      </c>
      <c r="C791" s="6" t="s">
        <v>1729</v>
      </c>
      <c r="D791" s="36">
        <v>188814.0</v>
      </c>
      <c r="E791" s="37">
        <v>43734.0</v>
      </c>
      <c r="F791" s="32"/>
      <c r="G791" s="4"/>
      <c r="H791" s="38" t="s">
        <v>1798</v>
      </c>
      <c r="I791" s="4"/>
    </row>
    <row r="792">
      <c r="A792" s="6" t="s">
        <v>1799</v>
      </c>
      <c r="B792" s="35">
        <v>1.0</v>
      </c>
      <c r="C792" s="6" t="s">
        <v>1729</v>
      </c>
      <c r="D792" s="36">
        <v>179397.0</v>
      </c>
      <c r="E792" s="37">
        <v>43655.0</v>
      </c>
      <c r="F792" s="32"/>
      <c r="G792" s="4"/>
      <c r="H792" s="38" t="s">
        <v>1800</v>
      </c>
      <c r="I792" s="4"/>
    </row>
    <row r="793">
      <c r="A793" s="6" t="s">
        <v>1802</v>
      </c>
      <c r="B793" s="35">
        <v>1.0</v>
      </c>
      <c r="C793" s="6" t="s">
        <v>1729</v>
      </c>
      <c r="D793" s="36">
        <v>26739.0</v>
      </c>
      <c r="E793" s="37">
        <v>43657.0</v>
      </c>
      <c r="F793" s="32"/>
      <c r="G793" s="4"/>
      <c r="H793" s="38" t="s">
        <v>1803</v>
      </c>
      <c r="I793" s="4"/>
    </row>
    <row r="794">
      <c r="A794" s="6" t="s">
        <v>1804</v>
      </c>
      <c r="B794" s="35">
        <v>1.0</v>
      </c>
      <c r="C794" s="6" t="s">
        <v>1729</v>
      </c>
      <c r="D794" s="36">
        <v>47293.0</v>
      </c>
      <c r="E794" s="37">
        <v>43653.0</v>
      </c>
      <c r="F794" s="32"/>
      <c r="G794" s="4"/>
      <c r="H794" s="38" t="s">
        <v>1805</v>
      </c>
      <c r="I794" s="4"/>
    </row>
    <row r="795">
      <c r="A795" s="6" t="s">
        <v>1806</v>
      </c>
      <c r="B795" s="35">
        <v>1.0</v>
      </c>
      <c r="C795" s="6" t="s">
        <v>1729</v>
      </c>
      <c r="D795" s="36">
        <v>22836.0</v>
      </c>
      <c r="E795" s="37">
        <v>43650.0</v>
      </c>
      <c r="F795" s="32"/>
      <c r="G795" s="4"/>
      <c r="H795" s="38" t="s">
        <v>1807</v>
      </c>
      <c r="I795" s="4"/>
    </row>
    <row r="796">
      <c r="A796" s="6" t="s">
        <v>1808</v>
      </c>
      <c r="B796" s="35">
        <v>1.0</v>
      </c>
      <c r="C796" s="6" t="s">
        <v>1729</v>
      </c>
      <c r="D796" s="57">
        <v>66608.0</v>
      </c>
      <c r="E796" s="37">
        <v>43602.0</v>
      </c>
      <c r="F796" s="32"/>
      <c r="G796" s="4"/>
      <c r="H796" s="38" t="s">
        <v>1809</v>
      </c>
      <c r="I796" s="4"/>
    </row>
    <row r="797">
      <c r="A797" s="6" t="s">
        <v>1810</v>
      </c>
      <c r="B797" s="35">
        <v>1.0</v>
      </c>
      <c r="C797" s="6" t="s">
        <v>1729</v>
      </c>
      <c r="D797" s="36">
        <v>156374.0</v>
      </c>
      <c r="E797" s="37">
        <v>43634.0</v>
      </c>
      <c r="F797" s="32"/>
      <c r="G797" s="4"/>
      <c r="H797" s="38" t="s">
        <v>1811</v>
      </c>
      <c r="I797" s="4"/>
    </row>
    <row r="798">
      <c r="A798" s="6" t="s">
        <v>1812</v>
      </c>
      <c r="B798" s="35">
        <v>1.0</v>
      </c>
      <c r="C798" s="6" t="s">
        <v>1729</v>
      </c>
      <c r="D798" s="36">
        <v>46462.0</v>
      </c>
      <c r="E798" s="37">
        <v>43655.0</v>
      </c>
      <c r="F798" s="32"/>
      <c r="G798" s="4"/>
      <c r="H798" s="38" t="s">
        <v>1813</v>
      </c>
      <c r="I798" s="4"/>
    </row>
    <row r="799">
      <c r="A799" s="6" t="s">
        <v>1814</v>
      </c>
      <c r="B799" s="35">
        <v>1.0</v>
      </c>
      <c r="C799" s="6" t="s">
        <v>1729</v>
      </c>
      <c r="D799" s="57">
        <v>6420.0</v>
      </c>
      <c r="E799" s="37">
        <v>43623.0</v>
      </c>
      <c r="F799" s="32"/>
      <c r="G799" s="4"/>
      <c r="H799" s="38" t="s">
        <v>1815</v>
      </c>
      <c r="I799" s="4"/>
    </row>
    <row r="800">
      <c r="A800" s="6" t="s">
        <v>1816</v>
      </c>
      <c r="B800" s="35">
        <v>1.0</v>
      </c>
      <c r="C800" s="6" t="s">
        <v>1729</v>
      </c>
      <c r="D800" s="57">
        <v>13811.0</v>
      </c>
      <c r="E800" s="37">
        <v>43663.0</v>
      </c>
      <c r="F800" s="32"/>
      <c r="G800" s="4"/>
      <c r="H800" s="38" t="s">
        <v>1817</v>
      </c>
      <c r="I800" s="4"/>
    </row>
    <row r="801">
      <c r="A801" s="6" t="s">
        <v>1818</v>
      </c>
      <c r="B801" s="35">
        <v>1.0</v>
      </c>
      <c r="C801" s="6" t="s">
        <v>1819</v>
      </c>
      <c r="D801" s="36">
        <v>111407.0</v>
      </c>
      <c r="E801" s="37">
        <v>43712.0</v>
      </c>
      <c r="F801" s="32"/>
      <c r="G801" s="4"/>
      <c r="H801" s="38" t="s">
        <v>1820</v>
      </c>
      <c r="I801" s="4"/>
    </row>
    <row r="802">
      <c r="A802" s="6" t="s">
        <v>1821</v>
      </c>
      <c r="B802" s="35">
        <v>1.0</v>
      </c>
      <c r="C802" s="6" t="s">
        <v>229</v>
      </c>
      <c r="D802" s="36">
        <v>7594.0</v>
      </c>
      <c r="E802" s="37">
        <v>43790.0</v>
      </c>
      <c r="F802" s="32"/>
      <c r="G802" s="4"/>
      <c r="H802" s="38" t="s">
        <v>1822</v>
      </c>
      <c r="I802" s="4"/>
    </row>
    <row r="803">
      <c r="A803" s="6" t="s">
        <v>1823</v>
      </c>
      <c r="B803" s="35">
        <v>1.0</v>
      </c>
      <c r="C803" s="6" t="s">
        <v>1750</v>
      </c>
      <c r="D803" s="36">
        <v>311919.0</v>
      </c>
      <c r="E803" s="37">
        <v>43662.0</v>
      </c>
      <c r="F803" s="32"/>
      <c r="G803" s="4"/>
      <c r="H803" s="38" t="s">
        <v>1824</v>
      </c>
      <c r="I803" s="4"/>
    </row>
    <row r="804">
      <c r="A804" s="6" t="s">
        <v>1825</v>
      </c>
      <c r="B804" s="35">
        <v>1.0</v>
      </c>
      <c r="C804" s="6" t="s">
        <v>1732</v>
      </c>
      <c r="D804" s="57">
        <v>248000.0</v>
      </c>
      <c r="E804" s="37">
        <v>43601.0</v>
      </c>
      <c r="F804" s="32"/>
      <c r="G804" s="4"/>
      <c r="H804" s="38" t="s">
        <v>1826</v>
      </c>
      <c r="I804" s="4"/>
    </row>
    <row r="805">
      <c r="A805" s="6" t="s">
        <v>1827</v>
      </c>
      <c r="B805" s="35">
        <v>1.0</v>
      </c>
      <c r="C805" s="6" t="s">
        <v>1729</v>
      </c>
      <c r="D805" s="36">
        <v>51320.0</v>
      </c>
      <c r="E805" s="37">
        <v>43642.0</v>
      </c>
      <c r="F805" s="32"/>
      <c r="G805" s="4"/>
      <c r="H805" s="38" t="s">
        <v>1828</v>
      </c>
      <c r="I805" s="4"/>
    </row>
    <row r="806">
      <c r="A806" s="6" t="s">
        <v>1830</v>
      </c>
      <c r="B806" s="35">
        <v>1.0</v>
      </c>
      <c r="C806" s="6" t="s">
        <v>1831</v>
      </c>
      <c r="D806" s="57">
        <v>114024.0</v>
      </c>
      <c r="E806" s="37">
        <v>43734.0</v>
      </c>
      <c r="F806" s="32"/>
      <c r="G806" s="4"/>
      <c r="H806" s="38" t="s">
        <v>1832</v>
      </c>
      <c r="I806" s="4"/>
    </row>
    <row r="807">
      <c r="A807" s="6" t="s">
        <v>1833</v>
      </c>
      <c r="B807" s="35">
        <v>1.0</v>
      </c>
      <c r="C807" s="6" t="s">
        <v>1750</v>
      </c>
      <c r="D807" s="57">
        <v>85000.0</v>
      </c>
      <c r="E807" s="37">
        <v>43587.0</v>
      </c>
      <c r="F807" s="32"/>
      <c r="G807" s="4"/>
      <c r="H807" s="38" t="s">
        <v>1834</v>
      </c>
      <c r="I807" s="4"/>
    </row>
    <row r="808">
      <c r="A808" s="6" t="s">
        <v>1835</v>
      </c>
      <c r="B808" s="35">
        <v>1.0</v>
      </c>
      <c r="C808" s="6" t="s">
        <v>1831</v>
      </c>
      <c r="D808" s="57">
        <v>46677.0</v>
      </c>
      <c r="E808" s="37">
        <v>43691.0</v>
      </c>
      <c r="F808" s="32"/>
      <c r="G808" s="4"/>
      <c r="H808" s="38" t="s">
        <v>1836</v>
      </c>
      <c r="I808" s="4"/>
    </row>
    <row r="809">
      <c r="A809" s="6" t="s">
        <v>1837</v>
      </c>
      <c r="B809" s="35">
        <v>1.0</v>
      </c>
      <c r="C809" s="6" t="s">
        <v>1729</v>
      </c>
      <c r="D809" s="57">
        <v>28031.0</v>
      </c>
      <c r="E809" s="37">
        <v>43657.0</v>
      </c>
      <c r="F809" s="32"/>
      <c r="G809" s="4"/>
      <c r="H809" s="38" t="s">
        <v>1838</v>
      </c>
      <c r="I809" s="4"/>
    </row>
    <row r="810">
      <c r="A810" s="6" t="s">
        <v>1839</v>
      </c>
      <c r="B810" s="35">
        <v>1.0</v>
      </c>
      <c r="C810" s="6" t="s">
        <v>1761</v>
      </c>
      <c r="D810" s="57">
        <v>587857.0</v>
      </c>
      <c r="E810" s="37">
        <v>43768.0</v>
      </c>
      <c r="F810" s="32"/>
      <c r="G810" s="4"/>
      <c r="H810" s="38" t="s">
        <v>1840</v>
      </c>
      <c r="I810" s="4"/>
    </row>
    <row r="811">
      <c r="A811" s="6" t="s">
        <v>1841</v>
      </c>
      <c r="B811" s="35">
        <v>1.0</v>
      </c>
      <c r="C811" s="6" t="s">
        <v>1754</v>
      </c>
      <c r="D811" s="57">
        <v>7014.0</v>
      </c>
      <c r="E811" s="37">
        <v>43647.0</v>
      </c>
      <c r="F811" s="32"/>
      <c r="G811" s="4"/>
      <c r="H811" s="38" t="s">
        <v>1842</v>
      </c>
      <c r="I811" s="4"/>
    </row>
    <row r="812">
      <c r="A812" s="6" t="s">
        <v>1843</v>
      </c>
      <c r="B812" s="35">
        <v>1.0</v>
      </c>
      <c r="C812" s="6" t="s">
        <v>1729</v>
      </c>
      <c r="D812" s="57">
        <v>163838.0</v>
      </c>
      <c r="E812" s="37">
        <v>43647.0</v>
      </c>
      <c r="F812" s="32"/>
      <c r="G812" s="4"/>
      <c r="H812" s="38" t="s">
        <v>1844</v>
      </c>
      <c r="I812" s="4"/>
    </row>
    <row r="813">
      <c r="A813" s="6" t="s">
        <v>1846</v>
      </c>
      <c r="B813" s="35">
        <v>1.0</v>
      </c>
      <c r="C813" s="6" t="s">
        <v>1729</v>
      </c>
      <c r="D813" s="57">
        <v>348391.0</v>
      </c>
      <c r="E813" s="37">
        <v>43745.0</v>
      </c>
      <c r="F813" s="32"/>
      <c r="G813" s="4"/>
      <c r="H813" s="38" t="s">
        <v>1847</v>
      </c>
      <c r="I813" s="4"/>
    </row>
    <row r="814">
      <c r="A814" s="6" t="s">
        <v>1848</v>
      </c>
      <c r="B814" s="35">
        <v>1.0</v>
      </c>
      <c r="C814" s="6" t="s">
        <v>1729</v>
      </c>
      <c r="D814" s="57">
        <v>39697.0</v>
      </c>
      <c r="E814" s="37">
        <v>43726.0</v>
      </c>
      <c r="F814" s="32"/>
      <c r="G814" s="4"/>
      <c r="H814" s="38" t="s">
        <v>1849</v>
      </c>
      <c r="I814" s="4"/>
    </row>
    <row r="815">
      <c r="A815" s="6" t="s">
        <v>1850</v>
      </c>
      <c r="B815" s="35">
        <v>1.0</v>
      </c>
      <c r="C815" s="6" t="s">
        <v>1750</v>
      </c>
      <c r="D815" s="57">
        <v>49347.0</v>
      </c>
      <c r="E815" s="37">
        <v>43734.0</v>
      </c>
      <c r="F815" s="32"/>
      <c r="G815" s="4"/>
      <c r="H815" s="38" t="s">
        <v>1851</v>
      </c>
      <c r="I815" s="4"/>
    </row>
    <row r="816">
      <c r="A816" s="6" t="s">
        <v>1852</v>
      </c>
      <c r="B816" s="35">
        <v>1.0</v>
      </c>
      <c r="C816" s="6" t="s">
        <v>1792</v>
      </c>
      <c r="D816" s="57">
        <v>12000.0</v>
      </c>
      <c r="E816" s="37">
        <v>43600.0</v>
      </c>
      <c r="F816" s="32"/>
      <c r="G816" s="4"/>
      <c r="H816" s="38" t="s">
        <v>1853</v>
      </c>
      <c r="I816" s="4"/>
    </row>
    <row r="817">
      <c r="A817" s="6" t="s">
        <v>1854</v>
      </c>
      <c r="B817" s="35">
        <v>1.0</v>
      </c>
      <c r="C817" s="6" t="s">
        <v>1732</v>
      </c>
      <c r="D817" s="57">
        <v>217198.0</v>
      </c>
      <c r="E817" s="37">
        <v>43608.0</v>
      </c>
      <c r="F817" s="32"/>
      <c r="G817" s="4"/>
      <c r="H817" s="38" t="s">
        <v>1855</v>
      </c>
      <c r="I817" s="4"/>
    </row>
    <row r="818">
      <c r="A818" s="6" t="s">
        <v>1856</v>
      </c>
      <c r="B818" s="35">
        <v>1.0</v>
      </c>
      <c r="C818" s="6" t="s">
        <v>1754</v>
      </c>
      <c r="D818" s="36">
        <v>183372.0</v>
      </c>
      <c r="E818" s="37">
        <v>43815.0</v>
      </c>
      <c r="F818" s="32"/>
      <c r="G818" s="4"/>
      <c r="H818" s="38" t="s">
        <v>1857</v>
      </c>
      <c r="I818" s="4"/>
    </row>
    <row r="819">
      <c r="A819" s="6" t="s">
        <v>1858</v>
      </c>
      <c r="B819" s="35">
        <v>1.0</v>
      </c>
      <c r="C819" s="6" t="s">
        <v>1831</v>
      </c>
      <c r="D819" s="36">
        <v>217118.0</v>
      </c>
      <c r="E819" s="37">
        <v>43733.0</v>
      </c>
      <c r="F819" s="32"/>
      <c r="G819" s="4"/>
      <c r="H819" s="38" t="s">
        <v>1859</v>
      </c>
      <c r="I819" s="4"/>
    </row>
    <row r="820">
      <c r="A820" s="6" t="s">
        <v>1860</v>
      </c>
      <c r="B820" s="35">
        <v>1.0</v>
      </c>
      <c r="C820" s="6" t="s">
        <v>1747</v>
      </c>
      <c r="D820" s="36">
        <v>76226.0</v>
      </c>
      <c r="E820" s="37">
        <v>43644.0</v>
      </c>
      <c r="F820" s="32"/>
      <c r="G820" s="4"/>
      <c r="H820" s="38" t="s">
        <v>1861</v>
      </c>
      <c r="I820" s="4"/>
    </row>
    <row r="821">
      <c r="A821" s="6" t="s">
        <v>1863</v>
      </c>
      <c r="B821" s="35">
        <v>1.0</v>
      </c>
      <c r="C821" s="6" t="s">
        <v>1729</v>
      </c>
      <c r="D821" s="57">
        <v>83695.0</v>
      </c>
      <c r="E821" s="37">
        <v>43622.0</v>
      </c>
      <c r="F821" s="32"/>
      <c r="G821" s="4"/>
      <c r="H821" s="38" t="s">
        <v>1864</v>
      </c>
      <c r="I821" s="4"/>
    </row>
    <row r="822">
      <c r="A822" s="6" t="s">
        <v>1865</v>
      </c>
      <c r="B822" s="35">
        <v>1.0</v>
      </c>
      <c r="C822" s="6" t="s">
        <v>1729</v>
      </c>
      <c r="D822" s="57">
        <v>103725.0</v>
      </c>
      <c r="E822" s="37">
        <v>43740.0</v>
      </c>
      <c r="F822" s="32"/>
      <c r="G822" s="4"/>
      <c r="H822" s="38" t="s">
        <v>1866</v>
      </c>
      <c r="I822" s="4"/>
    </row>
    <row r="823">
      <c r="A823" s="6" t="s">
        <v>1867</v>
      </c>
      <c r="B823" s="35">
        <v>1.0</v>
      </c>
      <c r="C823" s="6" t="s">
        <v>1732</v>
      </c>
      <c r="D823" s="57">
        <v>19031.0</v>
      </c>
      <c r="E823" s="37">
        <v>43636.0</v>
      </c>
      <c r="F823" s="32"/>
      <c r="G823" s="4"/>
      <c r="H823" s="38" t="s">
        <v>1868</v>
      </c>
      <c r="I823" s="4"/>
    </row>
    <row r="824">
      <c r="A824" s="6" t="s">
        <v>1869</v>
      </c>
      <c r="B824" s="35">
        <v>1.0</v>
      </c>
      <c r="C824" s="6" t="s">
        <v>1729</v>
      </c>
      <c r="D824" s="57">
        <v>40645.0</v>
      </c>
      <c r="E824" s="37">
        <v>43733.0</v>
      </c>
      <c r="F824" s="32"/>
      <c r="G824" s="4"/>
      <c r="H824" s="38" t="s">
        <v>1870</v>
      </c>
      <c r="I824" s="4"/>
    </row>
    <row r="825">
      <c r="A825" s="6" t="s">
        <v>1871</v>
      </c>
      <c r="B825" s="35">
        <v>1.0</v>
      </c>
      <c r="C825" s="6" t="s">
        <v>1783</v>
      </c>
      <c r="D825" s="57">
        <v>1471508.0</v>
      </c>
      <c r="E825" s="37">
        <v>43817.0</v>
      </c>
      <c r="F825" s="32"/>
      <c r="G825" s="4"/>
      <c r="H825" s="38" t="s">
        <v>1872</v>
      </c>
      <c r="I825" s="4"/>
    </row>
    <row r="826">
      <c r="A826" s="6" t="s">
        <v>1873</v>
      </c>
      <c r="B826" s="35">
        <v>1.0</v>
      </c>
      <c r="C826" s="6" t="s">
        <v>1729</v>
      </c>
      <c r="D826" s="57">
        <v>314319.0</v>
      </c>
      <c r="E826" s="37">
        <v>43607.0</v>
      </c>
      <c r="F826" s="32"/>
      <c r="G826" s="4"/>
      <c r="H826" s="38" t="s">
        <v>1874</v>
      </c>
      <c r="I826" s="4"/>
    </row>
    <row r="827">
      <c r="A827" s="6" t="s">
        <v>1875</v>
      </c>
      <c r="B827" s="35">
        <v>1.0</v>
      </c>
      <c r="C827" s="6" t="s">
        <v>1729</v>
      </c>
      <c r="D827" s="57">
        <v>26982.0</v>
      </c>
      <c r="E827" s="37">
        <v>43656.0</v>
      </c>
      <c r="F827" s="32"/>
      <c r="G827" s="4"/>
      <c r="H827" s="38" t="s">
        <v>1876</v>
      </c>
      <c r="I827" s="4"/>
    </row>
    <row r="828">
      <c r="A828" s="6" t="s">
        <v>1877</v>
      </c>
      <c r="B828" s="35">
        <v>1.0</v>
      </c>
      <c r="C828" s="6" t="s">
        <v>1732</v>
      </c>
      <c r="D828" s="57">
        <v>79487.0</v>
      </c>
      <c r="E828" s="37">
        <v>43634.0</v>
      </c>
      <c r="F828" s="32"/>
      <c r="G828" s="4"/>
      <c r="H828" s="38" t="s">
        <v>1878</v>
      </c>
      <c r="I828" s="4"/>
    </row>
    <row r="829">
      <c r="A829" s="6" t="s">
        <v>1879</v>
      </c>
      <c r="B829" s="35">
        <v>1.0</v>
      </c>
      <c r="C829" s="6" t="s">
        <v>1729</v>
      </c>
      <c r="D829" s="57">
        <v>10926.0</v>
      </c>
      <c r="E829" s="37">
        <v>43622.0</v>
      </c>
      <c r="F829" s="32"/>
      <c r="G829" s="4"/>
      <c r="H829" s="38" t="s">
        <v>1880</v>
      </c>
      <c r="I829" s="4"/>
    </row>
    <row r="830">
      <c r="A830" s="6" t="s">
        <v>1881</v>
      </c>
      <c r="B830" s="35">
        <v>1.0</v>
      </c>
      <c r="C830" s="6" t="s">
        <v>1757</v>
      </c>
      <c r="D830" s="57">
        <v>407039.0</v>
      </c>
      <c r="E830" s="37">
        <v>43691.0</v>
      </c>
      <c r="F830" s="32"/>
      <c r="G830" s="4"/>
      <c r="H830" s="38" t="s">
        <v>1882</v>
      </c>
      <c r="I830" s="4"/>
    </row>
    <row r="831">
      <c r="A831" s="6" t="s">
        <v>1883</v>
      </c>
      <c r="B831" s="35">
        <v>1.0</v>
      </c>
      <c r="C831" s="6" t="s">
        <v>1783</v>
      </c>
      <c r="D831" s="36">
        <v>25917.0</v>
      </c>
      <c r="E831" s="37">
        <v>43783.0</v>
      </c>
      <c r="F831" s="32"/>
      <c r="G831" s="4"/>
      <c r="H831" s="38" t="s">
        <v>1884</v>
      </c>
      <c r="I831" s="4"/>
    </row>
    <row r="832">
      <c r="A832" s="6" t="s">
        <v>1885</v>
      </c>
      <c r="B832" s="35">
        <v>1.0</v>
      </c>
      <c r="C832" s="6" t="s">
        <v>1783</v>
      </c>
      <c r="D832" s="36">
        <v>15953.0</v>
      </c>
      <c r="E832" s="37">
        <v>43676.0</v>
      </c>
      <c r="F832" s="32"/>
      <c r="G832" s="4"/>
      <c r="H832" s="38" t="s">
        <v>1886</v>
      </c>
      <c r="I832" s="4"/>
    </row>
    <row r="833">
      <c r="A833" s="6" t="s">
        <v>1887</v>
      </c>
      <c r="B833" s="35">
        <v>1.0</v>
      </c>
      <c r="C833" s="6" t="s">
        <v>1772</v>
      </c>
      <c r="D833" s="36">
        <v>178089.0</v>
      </c>
      <c r="E833" s="37">
        <v>43691.0</v>
      </c>
      <c r="F833" s="32"/>
      <c r="G833" s="4"/>
      <c r="H833" s="38" t="s">
        <v>1888</v>
      </c>
      <c r="I833" s="4"/>
    </row>
    <row r="834">
      <c r="A834" s="6" t="s">
        <v>1889</v>
      </c>
      <c r="B834" s="35">
        <v>1.0</v>
      </c>
      <c r="C834" s="6" t="s">
        <v>1750</v>
      </c>
      <c r="D834" s="36">
        <v>31203.0</v>
      </c>
      <c r="E834" s="37">
        <v>43812.0</v>
      </c>
      <c r="F834" s="32"/>
      <c r="G834" s="4"/>
      <c r="H834" s="38" t="s">
        <v>1890</v>
      </c>
      <c r="I834" s="4"/>
    </row>
    <row r="835">
      <c r="A835" s="6" t="s">
        <v>1891</v>
      </c>
      <c r="B835" s="35">
        <v>1.0</v>
      </c>
      <c r="C835" s="6" t="s">
        <v>1792</v>
      </c>
      <c r="D835" s="36">
        <v>208886.0</v>
      </c>
      <c r="E835" s="37">
        <v>43733.0</v>
      </c>
      <c r="F835" s="32"/>
      <c r="G835" s="4"/>
      <c r="H835" s="38" t="s">
        <v>1892</v>
      </c>
      <c r="I835" s="4"/>
    </row>
    <row r="836">
      <c r="A836" s="6" t="s">
        <v>1894</v>
      </c>
      <c r="B836" s="35">
        <v>1.0</v>
      </c>
      <c r="C836" s="6" t="s">
        <v>1747</v>
      </c>
      <c r="D836" s="36">
        <v>64922.0</v>
      </c>
      <c r="E836" s="37">
        <v>43643.0</v>
      </c>
      <c r="F836" s="32"/>
      <c r="G836" s="4"/>
      <c r="H836" s="38" t="s">
        <v>1895</v>
      </c>
      <c r="I836" s="4"/>
    </row>
    <row r="837">
      <c r="A837" s="6" t="s">
        <v>1896</v>
      </c>
      <c r="B837" s="35">
        <v>1.0</v>
      </c>
      <c r="C837" s="6" t="s">
        <v>1897</v>
      </c>
      <c r="D837" s="57">
        <v>180741.0</v>
      </c>
      <c r="E837" s="37">
        <v>43634.0</v>
      </c>
      <c r="F837" s="32"/>
      <c r="G837" s="4"/>
      <c r="H837" s="38" t="s">
        <v>1898</v>
      </c>
      <c r="I837" s="4"/>
    </row>
    <row r="838">
      <c r="A838" s="189" t="s">
        <v>1899</v>
      </c>
      <c r="B838" s="35">
        <v>1.0</v>
      </c>
      <c r="C838" s="6" t="s">
        <v>1729</v>
      </c>
      <c r="D838" s="36">
        <v>46641.0</v>
      </c>
      <c r="E838" s="37">
        <v>43656.0</v>
      </c>
      <c r="F838" s="32"/>
      <c r="G838" s="4"/>
      <c r="H838" s="38" t="s">
        <v>1900</v>
      </c>
      <c r="I838" s="4"/>
    </row>
    <row r="839">
      <c r="A839" s="189" t="s">
        <v>1901</v>
      </c>
      <c r="B839" s="35">
        <v>1.0</v>
      </c>
      <c r="C839" s="6" t="s">
        <v>1729</v>
      </c>
      <c r="D839" s="57">
        <v>13157.0</v>
      </c>
      <c r="E839" s="37">
        <v>43811.0</v>
      </c>
      <c r="F839" s="32"/>
      <c r="G839" s="4"/>
      <c r="H839" s="38" t="s">
        <v>1903</v>
      </c>
      <c r="I839" s="4"/>
    </row>
    <row r="840">
      <c r="A840" s="189" t="s">
        <v>1904</v>
      </c>
      <c r="B840" s="35">
        <v>1.0</v>
      </c>
      <c r="C840" s="6" t="s">
        <v>1831</v>
      </c>
      <c r="D840" s="57">
        <v>50378.0</v>
      </c>
      <c r="E840" s="37">
        <v>43699.0</v>
      </c>
      <c r="F840" s="32"/>
      <c r="G840" s="4"/>
      <c r="H840" s="38" t="s">
        <v>1905</v>
      </c>
      <c r="I840" s="4"/>
    </row>
    <row r="841">
      <c r="A841" s="189" t="s">
        <v>1907</v>
      </c>
      <c r="B841" s="35">
        <v>1.0</v>
      </c>
      <c r="C841" s="6" t="s">
        <v>1729</v>
      </c>
      <c r="D841" s="57">
        <v>56792.0</v>
      </c>
      <c r="E841" s="37">
        <v>43718.0</v>
      </c>
      <c r="F841" s="32"/>
      <c r="G841" s="4"/>
      <c r="H841" s="38" t="s">
        <v>1908</v>
      </c>
      <c r="I841" s="4"/>
    </row>
    <row r="842">
      <c r="A842" s="190" t="s">
        <v>1910</v>
      </c>
      <c r="B842" s="35">
        <v>1.0</v>
      </c>
      <c r="C842" s="6" t="s">
        <v>1729</v>
      </c>
      <c r="D842" s="57">
        <v>19925.0</v>
      </c>
      <c r="E842" s="37">
        <v>43613.0</v>
      </c>
      <c r="F842" s="32"/>
      <c r="G842" s="4"/>
      <c r="H842" s="38" t="s">
        <v>1911</v>
      </c>
      <c r="I842" s="4"/>
    </row>
    <row r="843">
      <c r="A843" s="6" t="s">
        <v>1912</v>
      </c>
      <c r="B843" s="35">
        <v>1.0</v>
      </c>
      <c r="C843" s="6" t="s">
        <v>1729</v>
      </c>
      <c r="D843" s="57">
        <v>29699.0</v>
      </c>
      <c r="E843" s="37">
        <v>43601.0</v>
      </c>
      <c r="F843" s="32"/>
      <c r="G843" s="4"/>
      <c r="H843" s="38" t="s">
        <v>1913</v>
      </c>
      <c r="I843" s="4"/>
    </row>
    <row r="844">
      <c r="A844" s="6" t="s">
        <v>1915</v>
      </c>
      <c r="B844" s="35">
        <v>1.0</v>
      </c>
      <c r="C844" s="6" t="s">
        <v>1831</v>
      </c>
      <c r="D844" s="36">
        <v>110636.0</v>
      </c>
      <c r="E844" s="37">
        <v>43706.0</v>
      </c>
      <c r="F844" s="32"/>
      <c r="G844" s="4"/>
      <c r="H844" s="38" t="s">
        <v>1916</v>
      </c>
      <c r="I844" s="4"/>
    </row>
    <row r="845">
      <c r="A845" s="6" t="s">
        <v>1917</v>
      </c>
      <c r="B845" s="35">
        <v>1.0</v>
      </c>
      <c r="C845" s="6" t="s">
        <v>1729</v>
      </c>
      <c r="D845" s="36">
        <v>394782.0</v>
      </c>
      <c r="E845" s="37">
        <v>43734.0</v>
      </c>
      <c r="F845" s="32"/>
      <c r="G845" s="4"/>
      <c r="H845" s="38" t="s">
        <v>1918</v>
      </c>
      <c r="I845" s="4"/>
    </row>
    <row r="846">
      <c r="A846" s="6" t="s">
        <v>1920</v>
      </c>
      <c r="B846" s="35">
        <v>1.0</v>
      </c>
      <c r="C846" s="6" t="s">
        <v>1729</v>
      </c>
      <c r="D846" s="36">
        <v>298935.0</v>
      </c>
      <c r="E846" s="37">
        <v>43650.0</v>
      </c>
      <c r="F846" s="32"/>
      <c r="G846" s="4"/>
      <c r="H846" s="38" t="s">
        <v>1921</v>
      </c>
      <c r="I846" s="4"/>
    </row>
    <row r="847">
      <c r="A847" s="6" t="s">
        <v>1922</v>
      </c>
      <c r="B847" s="35">
        <v>1.0</v>
      </c>
      <c r="C847" s="6" t="s">
        <v>1750</v>
      </c>
      <c r="D847" s="36">
        <v>84818.0</v>
      </c>
      <c r="E847" s="37">
        <v>43753.0</v>
      </c>
      <c r="F847" s="32"/>
      <c r="G847" s="4"/>
      <c r="H847" s="38" t="s">
        <v>1923</v>
      </c>
      <c r="I847" s="4"/>
    </row>
    <row r="848">
      <c r="A848" s="6" t="s">
        <v>1924</v>
      </c>
      <c r="B848" s="35">
        <v>1.0</v>
      </c>
      <c r="C848" s="6" t="s">
        <v>1729</v>
      </c>
      <c r="D848" s="36">
        <v>36268.0</v>
      </c>
      <c r="E848" s="37">
        <v>43655.0</v>
      </c>
      <c r="F848" s="32"/>
      <c r="G848" s="4"/>
      <c r="H848" s="38" t="s">
        <v>1925</v>
      </c>
      <c r="I848" s="4"/>
    </row>
    <row r="849">
      <c r="A849" s="6" t="s">
        <v>1927</v>
      </c>
      <c r="B849" s="35">
        <v>1.0</v>
      </c>
      <c r="C849" s="6" t="s">
        <v>1729</v>
      </c>
      <c r="D849" s="36">
        <v>24898.0</v>
      </c>
      <c r="E849" s="37">
        <v>43655.0</v>
      </c>
      <c r="F849" s="32"/>
      <c r="G849" s="4"/>
      <c r="H849" s="38" t="s">
        <v>1928</v>
      </c>
      <c r="I849" s="4"/>
    </row>
    <row r="850">
      <c r="A850" s="6" t="s">
        <v>1929</v>
      </c>
      <c r="B850" s="35">
        <v>1.0</v>
      </c>
      <c r="C850" s="6" t="s">
        <v>1783</v>
      </c>
      <c r="D850" s="36">
        <v>3825.0</v>
      </c>
      <c r="E850" s="37">
        <v>43734.0</v>
      </c>
      <c r="F850" s="32"/>
      <c r="G850" s="4"/>
      <c r="H850" s="38" t="s">
        <v>1930</v>
      </c>
      <c r="I850" s="4"/>
    </row>
    <row r="851">
      <c r="A851" s="6" t="s">
        <v>1931</v>
      </c>
      <c r="B851" s="35">
        <v>1.0</v>
      </c>
      <c r="C851" s="6" t="s">
        <v>1732</v>
      </c>
      <c r="D851" s="36">
        <v>33547.0</v>
      </c>
      <c r="E851" s="37">
        <v>43734.0</v>
      </c>
      <c r="F851" s="32"/>
      <c r="G851" s="4"/>
      <c r="H851" s="38" t="s">
        <v>1932</v>
      </c>
      <c r="I851" s="4"/>
    </row>
    <row r="852">
      <c r="A852" s="6" t="s">
        <v>1933</v>
      </c>
      <c r="B852" s="35">
        <v>1.0</v>
      </c>
      <c r="C852" s="6" t="s">
        <v>1754</v>
      </c>
      <c r="D852" s="36">
        <v>30669.0</v>
      </c>
      <c r="E852" s="37">
        <v>43650.0</v>
      </c>
      <c r="F852" s="32"/>
      <c r="G852" s="4"/>
      <c r="H852" s="38" t="s">
        <v>1934</v>
      </c>
      <c r="I852" s="4"/>
    </row>
    <row r="853">
      <c r="A853" s="6" t="s">
        <v>1935</v>
      </c>
      <c r="B853" s="35">
        <v>1.0</v>
      </c>
      <c r="C853" s="6" t="s">
        <v>1747</v>
      </c>
      <c r="D853" s="36">
        <v>278654.0</v>
      </c>
      <c r="E853" s="37">
        <v>43643.0</v>
      </c>
      <c r="F853" s="32"/>
      <c r="G853" s="4"/>
      <c r="H853" s="38" t="s">
        <v>1936</v>
      </c>
      <c r="I853" s="4"/>
    </row>
    <row r="854">
      <c r="A854" s="6" t="s">
        <v>1937</v>
      </c>
      <c r="B854" s="35">
        <v>1.0</v>
      </c>
      <c r="C854" s="6" t="s">
        <v>1783</v>
      </c>
      <c r="D854" s="36">
        <v>5004.0</v>
      </c>
      <c r="E854" s="37">
        <v>43670.0</v>
      </c>
      <c r="F854" s="32"/>
      <c r="G854" s="4"/>
      <c r="H854" s="38" t="s">
        <v>1938</v>
      </c>
      <c r="I854" s="4"/>
    </row>
    <row r="855">
      <c r="A855" s="6" t="s">
        <v>1939</v>
      </c>
      <c r="B855" s="35">
        <v>1.0</v>
      </c>
      <c r="C855" s="6" t="s">
        <v>1783</v>
      </c>
      <c r="D855" s="36">
        <v>9436.0</v>
      </c>
      <c r="E855" s="37">
        <v>43674.0</v>
      </c>
      <c r="F855" s="32"/>
      <c r="G855" s="4"/>
      <c r="H855" s="38" t="s">
        <v>1940</v>
      </c>
      <c r="I855" s="4"/>
    </row>
    <row r="856">
      <c r="A856" s="4"/>
      <c r="B856" s="4"/>
      <c r="C856" s="4"/>
      <c r="D856" s="32"/>
      <c r="E856" s="47"/>
      <c r="F856" s="32"/>
      <c r="G856" s="4"/>
      <c r="H856" s="40"/>
      <c r="I856" s="4"/>
    </row>
    <row r="857">
      <c r="A857" s="41" t="s">
        <v>1941</v>
      </c>
      <c r="B857" s="4">
        <f>SUM(B765:B856)</f>
        <v>91</v>
      </c>
      <c r="C857" s="4"/>
      <c r="D857" s="42">
        <f>IFERROR(__xludf.DUMMYFUNCTION("IMPORTDATA(""http://api.icef-online.org/api/country/DEU/population"")"),1.0113088E7)</f>
        <v>10113088</v>
      </c>
      <c r="E857" s="47" t="s">
        <v>27</v>
      </c>
      <c r="F857" s="57">
        <v>8.3558659E7</v>
      </c>
      <c r="G857" s="44">
        <f>(D857/F857)</f>
        <v>0.1210298025</v>
      </c>
      <c r="H857" s="40"/>
      <c r="I857" s="4"/>
    </row>
    <row r="858">
      <c r="A858" s="4"/>
      <c r="B858" s="4"/>
      <c r="C858" s="4"/>
      <c r="D858" s="4"/>
      <c r="E858" s="47"/>
      <c r="F858" s="32"/>
      <c r="G858" s="4"/>
      <c r="H858" s="40"/>
      <c r="I858" s="4"/>
    </row>
    <row r="859">
      <c r="A859" s="31" t="s">
        <v>1943</v>
      </c>
      <c r="B859" s="4">
        <f>B867</f>
        <v>6</v>
      </c>
      <c r="C859" s="4"/>
      <c r="D859" s="4"/>
      <c r="E859" s="47"/>
      <c r="F859" s="32"/>
      <c r="G859" s="4"/>
      <c r="H859" s="40"/>
      <c r="I859" s="4"/>
    </row>
    <row r="860">
      <c r="A860" s="6" t="s">
        <v>1945</v>
      </c>
      <c r="B860" s="35">
        <v>1.0</v>
      </c>
      <c r="C860" s="6" t="s">
        <v>1946</v>
      </c>
      <c r="D860" s="36">
        <v>1752286.0</v>
      </c>
      <c r="E860" s="37">
        <v>43774.0</v>
      </c>
      <c r="F860" s="32"/>
      <c r="G860" s="4"/>
      <c r="H860" s="38" t="s">
        <v>1947</v>
      </c>
      <c r="I860" s="4"/>
    </row>
    <row r="861">
      <c r="A861" s="6" t="s">
        <v>1948</v>
      </c>
      <c r="B861" s="35">
        <v>1.0</v>
      </c>
      <c r="C861" s="6" t="s">
        <v>1946</v>
      </c>
      <c r="D861" s="36">
        <v>38504.0</v>
      </c>
      <c r="E861" s="37">
        <v>43790.0</v>
      </c>
      <c r="F861" s="32"/>
      <c r="G861" s="4"/>
      <c r="H861" s="38" t="s">
        <v>1949</v>
      </c>
      <c r="I861" s="4"/>
    </row>
    <row r="862">
      <c r="A862" s="6" t="s">
        <v>1950</v>
      </c>
      <c r="B862" s="35">
        <v>1.0</v>
      </c>
      <c r="C862" s="6" t="s">
        <v>1946</v>
      </c>
      <c r="D862" s="36">
        <v>76916.0</v>
      </c>
      <c r="E862" s="37">
        <v>43776.0</v>
      </c>
      <c r="F862" s="32"/>
      <c r="G862" s="4"/>
      <c r="H862" s="38" t="s">
        <v>1951</v>
      </c>
      <c r="I862" s="4"/>
    </row>
    <row r="863">
      <c r="A863" s="6" t="s">
        <v>1952</v>
      </c>
      <c r="B863" s="35">
        <v>1.0</v>
      </c>
      <c r="C863" s="6" t="s">
        <v>1946</v>
      </c>
      <c r="D863" s="36">
        <v>78414.0</v>
      </c>
      <c r="E863" s="37">
        <v>43853.0</v>
      </c>
      <c r="F863" s="32"/>
      <c r="G863" s="4"/>
      <c r="H863" s="38" t="s">
        <v>1953</v>
      </c>
      <c r="I863" s="4"/>
    </row>
    <row r="864">
      <c r="A864" s="6" t="s">
        <v>1954</v>
      </c>
      <c r="B864" s="35">
        <v>1.0</v>
      </c>
      <c r="C864" s="6" t="s">
        <v>1946</v>
      </c>
      <c r="D864" s="36">
        <v>148517.0</v>
      </c>
      <c r="E864" s="37">
        <v>43797.0</v>
      </c>
      <c r="F864" s="32"/>
      <c r="G864" s="4"/>
      <c r="H864" s="38" t="s">
        <v>1955</v>
      </c>
      <c r="I864" s="4"/>
    </row>
    <row r="865">
      <c r="A865" s="6" t="s">
        <v>1956</v>
      </c>
      <c r="B865" s="35">
        <v>1.0</v>
      </c>
      <c r="C865" s="6" t="s">
        <v>1957</v>
      </c>
      <c r="D865" s="36">
        <v>68211.0</v>
      </c>
      <c r="E865" s="37">
        <v>43818.0</v>
      </c>
      <c r="F865" s="32"/>
      <c r="G865" s="4"/>
      <c r="H865" s="38" t="s">
        <v>1958</v>
      </c>
      <c r="I865" s="4"/>
    </row>
    <row r="866">
      <c r="A866" s="4"/>
      <c r="B866" s="4"/>
      <c r="C866" s="4"/>
      <c r="D866" s="4"/>
      <c r="E866" s="47"/>
      <c r="F866" s="32"/>
      <c r="G866" s="4"/>
      <c r="H866" s="40"/>
      <c r="I866" s="4"/>
    </row>
    <row r="867">
      <c r="A867" s="41" t="s">
        <v>1959</v>
      </c>
      <c r="B867" s="4">
        <f>sum(B860:B866)</f>
        <v>6</v>
      </c>
      <c r="C867" s="4"/>
      <c r="D867" s="42">
        <f>IFERROR(__xludf.DUMMYFUNCTION("IMPORTDATA(""http://api.icef-online.org/api/country/HUN/population"")"),1820497.0)</f>
        <v>1820497</v>
      </c>
      <c r="E867" s="6"/>
      <c r="F867" s="32"/>
      <c r="G867" s="4"/>
      <c r="H867" s="40"/>
      <c r="I867" s="4"/>
    </row>
    <row r="868">
      <c r="A868" s="4"/>
      <c r="B868" s="4"/>
      <c r="C868" s="4"/>
      <c r="D868" s="4"/>
      <c r="E868" s="47"/>
      <c r="F868" s="32"/>
      <c r="G868" s="4"/>
      <c r="H868" s="40"/>
      <c r="I868" s="4"/>
    </row>
    <row r="869">
      <c r="A869" s="31" t="s">
        <v>1960</v>
      </c>
      <c r="B869" s="4">
        <f>B889</f>
        <v>18</v>
      </c>
      <c r="C869" s="4"/>
      <c r="D869" s="4"/>
      <c r="E869" s="47"/>
      <c r="F869" s="32"/>
      <c r="G869" s="4"/>
      <c r="H869" s="40"/>
      <c r="I869" s="4"/>
    </row>
    <row r="870">
      <c r="A870" s="6" t="s">
        <v>1961</v>
      </c>
      <c r="B870" s="35">
        <v>1.0</v>
      </c>
      <c r="C870" s="6" t="s">
        <v>1962</v>
      </c>
      <c r="D870" s="57">
        <v>56932.0</v>
      </c>
      <c r="E870" s="37">
        <v>43654.0</v>
      </c>
      <c r="F870" s="32"/>
      <c r="G870" s="4"/>
      <c r="H870" s="38" t="s">
        <v>1963</v>
      </c>
      <c r="I870" s="4"/>
    </row>
    <row r="871">
      <c r="A871" s="6" t="s">
        <v>1964</v>
      </c>
      <c r="B871" s="35">
        <v>1.0</v>
      </c>
      <c r="C871" s="6" t="s">
        <v>1965</v>
      </c>
      <c r="D871" s="57">
        <v>210000.0</v>
      </c>
      <c r="E871" s="37">
        <v>43626.0</v>
      </c>
      <c r="F871" s="32"/>
      <c r="G871" s="4"/>
      <c r="H871" s="38" t="s">
        <v>1966</v>
      </c>
      <c r="I871" s="4"/>
    </row>
    <row r="872">
      <c r="A872" s="6" t="s">
        <v>1967</v>
      </c>
      <c r="B872" s="35">
        <v>1.0</v>
      </c>
      <c r="C872" s="6" t="s">
        <v>1968</v>
      </c>
      <c r="D872" s="57">
        <v>554554.0</v>
      </c>
      <c r="E872" s="37">
        <v>43598.0</v>
      </c>
      <c r="F872" s="32"/>
      <c r="G872" s="4"/>
      <c r="H872" s="38" t="s">
        <v>1969</v>
      </c>
      <c r="I872" s="4"/>
    </row>
    <row r="873">
      <c r="A873" s="6" t="s">
        <v>1970</v>
      </c>
      <c r="B873" s="35">
        <v>1.0</v>
      </c>
      <c r="C873" s="6" t="s">
        <v>1968</v>
      </c>
      <c r="D873" s="57">
        <v>218018.0</v>
      </c>
      <c r="E873" s="37">
        <v>43598.0</v>
      </c>
      <c r="F873" s="32"/>
      <c r="G873" s="4"/>
      <c r="H873" s="38" t="s">
        <v>1971</v>
      </c>
      <c r="I873" s="4"/>
    </row>
    <row r="874">
      <c r="A874" s="6" t="s">
        <v>1972</v>
      </c>
      <c r="B874" s="35">
        <v>1.0</v>
      </c>
      <c r="C874" s="6" t="s">
        <v>1968</v>
      </c>
      <c r="D874" s="57">
        <v>296214.0</v>
      </c>
      <c r="E874" s="37">
        <v>43598.0</v>
      </c>
      <c r="F874" s="32"/>
      <c r="G874" s="4"/>
      <c r="H874" s="38" t="s">
        <v>1973</v>
      </c>
      <c r="I874" s="4"/>
    </row>
    <row r="875">
      <c r="A875" s="6" t="s">
        <v>1974</v>
      </c>
      <c r="B875" s="35">
        <v>1.0</v>
      </c>
      <c r="C875" s="6" t="s">
        <v>226</v>
      </c>
      <c r="D875" s="57">
        <v>4894244.0</v>
      </c>
      <c r="E875" s="37">
        <v>43594.0</v>
      </c>
      <c r="F875" s="32"/>
      <c r="G875" s="4"/>
      <c r="H875" s="38" t="s">
        <v>1975</v>
      </c>
      <c r="I875" s="4"/>
    </row>
    <row r="876">
      <c r="A876" s="6" t="s">
        <v>1976</v>
      </c>
      <c r="B876" s="35">
        <v>1.0</v>
      </c>
      <c r="C876" s="6" t="s">
        <v>1965</v>
      </c>
      <c r="D876" s="57">
        <v>147707.0</v>
      </c>
      <c r="E876" s="37">
        <v>43636.0</v>
      </c>
      <c r="F876" s="32"/>
      <c r="G876" s="4"/>
      <c r="H876" s="38" t="s">
        <v>1977</v>
      </c>
      <c r="I876" s="4"/>
    </row>
    <row r="877">
      <c r="A877" s="6" t="s">
        <v>1978</v>
      </c>
      <c r="B877" s="35">
        <v>1.0</v>
      </c>
      <c r="C877" s="6" t="s">
        <v>1979</v>
      </c>
      <c r="D877" s="57">
        <v>222504.0</v>
      </c>
      <c r="E877" s="37">
        <v>43640.0</v>
      </c>
      <c r="F877" s="32"/>
      <c r="G877" s="4"/>
      <c r="H877" s="38" t="s">
        <v>1977</v>
      </c>
      <c r="I877" s="4"/>
    </row>
    <row r="878">
      <c r="A878" s="6" t="s">
        <v>1980</v>
      </c>
      <c r="B878" s="35">
        <v>1.0</v>
      </c>
      <c r="C878" s="6" t="s">
        <v>1962</v>
      </c>
      <c r="D878" s="57">
        <v>26512.0</v>
      </c>
      <c r="E878" s="37">
        <v>43633.0</v>
      </c>
      <c r="F878" s="32"/>
      <c r="G878" s="4"/>
      <c r="H878" s="38" t="s">
        <v>1977</v>
      </c>
      <c r="I878" s="4"/>
    </row>
    <row r="879">
      <c r="A879" s="6" t="s">
        <v>1981</v>
      </c>
      <c r="B879" s="35">
        <v>1.0</v>
      </c>
      <c r="C879" s="6" t="s">
        <v>1982</v>
      </c>
      <c r="D879" s="57">
        <v>194899.0</v>
      </c>
      <c r="E879" s="37">
        <v>43724.0</v>
      </c>
      <c r="F879" s="32"/>
      <c r="G879" s="4"/>
      <c r="H879" s="38" t="s">
        <v>1983</v>
      </c>
      <c r="I879" s="4"/>
    </row>
    <row r="880">
      <c r="A880" s="6" t="s">
        <v>1984</v>
      </c>
      <c r="B880" s="35">
        <v>1.0</v>
      </c>
      <c r="C880" s="197" t="s">
        <v>1979</v>
      </c>
      <c r="D880" s="36">
        <v>128884.0</v>
      </c>
      <c r="E880" s="37">
        <v>43762.0</v>
      </c>
      <c r="F880" s="32"/>
      <c r="G880" s="4"/>
      <c r="H880" s="38" t="s">
        <v>1985</v>
      </c>
      <c r="I880" s="4"/>
    </row>
    <row r="881">
      <c r="A881" s="6" t="s">
        <v>1986</v>
      </c>
      <c r="B881" s="35">
        <v>1.0</v>
      </c>
      <c r="C881" s="6" t="s">
        <v>1979</v>
      </c>
      <c r="D881" s="36">
        <v>195044.0</v>
      </c>
      <c r="E881" s="37">
        <v>43647.0</v>
      </c>
      <c r="F881" s="32"/>
      <c r="G881" s="4"/>
      <c r="H881" s="38" t="s">
        <v>1987</v>
      </c>
      <c r="I881" s="4"/>
    </row>
    <row r="882">
      <c r="A882" s="6" t="s">
        <v>1988</v>
      </c>
      <c r="B882" s="35">
        <v>1.0</v>
      </c>
      <c r="C882" s="6" t="s">
        <v>1989</v>
      </c>
      <c r="D882" s="36">
        <v>77961.0</v>
      </c>
      <c r="E882" s="37">
        <v>43724.0</v>
      </c>
      <c r="F882" s="32"/>
      <c r="G882" s="4"/>
      <c r="H882" s="38" t="s">
        <v>1990</v>
      </c>
      <c r="I882" s="4"/>
    </row>
    <row r="883">
      <c r="A883" s="6" t="s">
        <v>1991</v>
      </c>
      <c r="B883" s="35">
        <v>1.0</v>
      </c>
      <c r="C883" s="6" t="s">
        <v>1992</v>
      </c>
      <c r="D883" s="57">
        <v>64544.0</v>
      </c>
      <c r="E883" s="37">
        <v>43641.0</v>
      </c>
      <c r="F883" s="32"/>
      <c r="G883" s="4"/>
      <c r="H883" s="38" t="s">
        <v>1977</v>
      </c>
      <c r="I883" s="4"/>
    </row>
    <row r="884">
      <c r="A884" s="6" t="s">
        <v>1993</v>
      </c>
      <c r="B884" s="35">
        <v>1.0</v>
      </c>
      <c r="C884" s="6" t="s">
        <v>1982</v>
      </c>
      <c r="D884" s="57">
        <v>159553.0</v>
      </c>
      <c r="E884" s="37">
        <v>43598.0</v>
      </c>
      <c r="F884" s="32"/>
      <c r="G884" s="4"/>
      <c r="H884" s="38" t="s">
        <v>1977</v>
      </c>
      <c r="I884" s="4"/>
    </row>
    <row r="885">
      <c r="A885" s="6" t="s">
        <v>1994</v>
      </c>
      <c r="B885" s="35">
        <v>1.0</v>
      </c>
      <c r="C885" s="6" t="s">
        <v>1989</v>
      </c>
      <c r="D885" s="57">
        <v>88770.0</v>
      </c>
      <c r="E885" s="37">
        <v>43731.0</v>
      </c>
      <c r="F885" s="32"/>
      <c r="G885" s="4"/>
      <c r="H885" s="38" t="s">
        <v>1995</v>
      </c>
      <c r="I885" s="4"/>
    </row>
    <row r="886">
      <c r="A886" s="6" t="s">
        <v>1996</v>
      </c>
      <c r="B886" s="35">
        <v>1.0</v>
      </c>
      <c r="C886" s="6" t="s">
        <v>1962</v>
      </c>
      <c r="D886" s="57">
        <v>149722.0</v>
      </c>
      <c r="E886" s="37">
        <v>43654.0</v>
      </c>
      <c r="F886" s="32"/>
      <c r="G886" s="4"/>
      <c r="H886" s="38" t="s">
        <v>1997</v>
      </c>
      <c r="I886" s="4"/>
    </row>
    <row r="887">
      <c r="A887" s="6" t="s">
        <v>1998</v>
      </c>
      <c r="B887" s="35">
        <v>1.0</v>
      </c>
      <c r="C887" s="6" t="s">
        <v>1979</v>
      </c>
      <c r="D887" s="57">
        <v>142425.0</v>
      </c>
      <c r="E887" s="37">
        <v>43584.0</v>
      </c>
      <c r="F887" s="32"/>
      <c r="G887" s="4"/>
      <c r="H887" s="38" t="s">
        <v>1999</v>
      </c>
      <c r="I887" s="4"/>
    </row>
    <row r="888">
      <c r="A888" s="4"/>
      <c r="B888" s="4"/>
      <c r="C888" s="4"/>
      <c r="D888" s="4"/>
      <c r="E888" s="32"/>
      <c r="F888" s="32"/>
      <c r="G888" s="4"/>
      <c r="H888" s="40"/>
      <c r="I888" s="4"/>
    </row>
    <row r="889">
      <c r="A889" s="41" t="s">
        <v>2001</v>
      </c>
      <c r="B889" s="4">
        <f>SUM(B870:B887)</f>
        <v>18</v>
      </c>
      <c r="C889" s="4"/>
      <c r="D889" s="42">
        <f>IFERROR(__xludf.DUMMYFUNCTION("IMPORTDATA(""http://api.icef-online.org/api/country/IRL/population"")"),4894244.0)</f>
        <v>4894244</v>
      </c>
      <c r="E889" s="43" t="s">
        <v>27</v>
      </c>
      <c r="F889" s="57">
        <f>D889</f>
        <v>4894244</v>
      </c>
      <c r="G889" s="44">
        <f>(D889/F889)</f>
        <v>1</v>
      </c>
      <c r="H889" s="40"/>
      <c r="I889" s="4"/>
    </row>
    <row r="890">
      <c r="A890" s="4"/>
      <c r="B890" s="4"/>
      <c r="C890" s="4"/>
      <c r="D890" s="4"/>
      <c r="E890" s="32"/>
      <c r="F890" s="32"/>
      <c r="G890" s="4"/>
      <c r="H890" s="40"/>
      <c r="I890" s="4"/>
    </row>
    <row r="891">
      <c r="A891" s="31" t="s">
        <v>2003</v>
      </c>
      <c r="B891" s="4">
        <f>B969</f>
        <v>76</v>
      </c>
      <c r="C891" s="4"/>
      <c r="D891" s="4"/>
      <c r="E891" s="32"/>
      <c r="F891" s="32"/>
      <c r="G891" s="4"/>
      <c r="H891" s="40"/>
      <c r="I891" s="4"/>
    </row>
    <row r="892">
      <c r="A892" s="6" t="s">
        <v>2004</v>
      </c>
      <c r="B892" s="35">
        <v>1.0</v>
      </c>
      <c r="C892" s="6" t="s">
        <v>2005</v>
      </c>
      <c r="D892" s="57">
        <v>20623.0</v>
      </c>
      <c r="E892" s="37">
        <v>43584.0</v>
      </c>
      <c r="F892" s="32"/>
      <c r="G892" s="4"/>
      <c r="H892" s="38" t="s">
        <v>2006</v>
      </c>
      <c r="I892" s="4"/>
    </row>
    <row r="893">
      <c r="A893" s="6" t="s">
        <v>2007</v>
      </c>
      <c r="B893" s="35">
        <v>1.0</v>
      </c>
      <c r="C893" s="6" t="s">
        <v>2008</v>
      </c>
      <c r="D893" s="57">
        <v>15598.0</v>
      </c>
      <c r="E893" s="37">
        <v>43733.0</v>
      </c>
      <c r="F893" s="32"/>
      <c r="G893" s="4"/>
      <c r="H893" s="38" t="s">
        <v>2009</v>
      </c>
      <c r="I893" s="4"/>
    </row>
    <row r="894">
      <c r="A894" s="6" t="s">
        <v>2010</v>
      </c>
      <c r="B894" s="35">
        <v>1.0</v>
      </c>
      <c r="C894" s="6" t="s">
        <v>2011</v>
      </c>
      <c r="D894" s="57">
        <v>704.0</v>
      </c>
      <c r="E894" s="37">
        <v>43678.0</v>
      </c>
      <c r="F894" s="32"/>
      <c r="G894" s="4"/>
      <c r="H894" s="38" t="s">
        <v>2012</v>
      </c>
      <c r="I894" s="4"/>
    </row>
    <row r="895">
      <c r="A895" s="6" t="s">
        <v>2013</v>
      </c>
      <c r="B895" s="35">
        <v>1.0</v>
      </c>
      <c r="C895" s="6" t="s">
        <v>2011</v>
      </c>
      <c r="D895" s="57">
        <v>6349.0</v>
      </c>
      <c r="E895" s="37">
        <v>43738.0</v>
      </c>
      <c r="F895" s="32"/>
      <c r="G895" s="4"/>
      <c r="H895" s="38" t="s">
        <v>2014</v>
      </c>
      <c r="I895" s="4"/>
    </row>
    <row r="896">
      <c r="A896" s="6" t="s">
        <v>2015</v>
      </c>
      <c r="B896" s="35">
        <v>1.0</v>
      </c>
      <c r="C896" s="6" t="s">
        <v>2016</v>
      </c>
      <c r="D896" s="57">
        <v>100903.0</v>
      </c>
      <c r="E896" s="37">
        <v>43738.0</v>
      </c>
      <c r="F896" s="32"/>
      <c r="G896" s="4"/>
      <c r="H896" s="38" t="s">
        <v>2017</v>
      </c>
      <c r="I896" s="4"/>
    </row>
    <row r="897">
      <c r="A897" s="6" t="s">
        <v>2018</v>
      </c>
      <c r="B897" s="35">
        <v>1.0</v>
      </c>
      <c r="C897" s="6" t="s">
        <v>2019</v>
      </c>
      <c r="D897" s="57">
        <v>34082.0</v>
      </c>
      <c r="E897" s="37">
        <v>43608.0</v>
      </c>
      <c r="F897" s="32"/>
      <c r="G897" s="4"/>
      <c r="H897" s="38" t="s">
        <v>2020</v>
      </c>
      <c r="I897" s="4"/>
    </row>
    <row r="898">
      <c r="A898" s="6" t="s">
        <v>2021</v>
      </c>
      <c r="B898" s="35">
        <v>1.0</v>
      </c>
      <c r="C898" s="6" t="s">
        <v>2022</v>
      </c>
      <c r="D898" s="36">
        <v>13835.0</v>
      </c>
      <c r="E898" s="37">
        <v>43734.0</v>
      </c>
      <c r="F898" s="32"/>
      <c r="G898" s="4"/>
      <c r="H898" s="38" t="s">
        <v>2023</v>
      </c>
      <c r="I898" s="4"/>
    </row>
    <row r="899">
      <c r="A899" s="6" t="s">
        <v>2024</v>
      </c>
      <c r="B899" s="35">
        <v>1.0</v>
      </c>
      <c r="C899" s="6" t="s">
        <v>2011</v>
      </c>
      <c r="D899" s="36">
        <v>12536.0</v>
      </c>
      <c r="E899" s="37">
        <v>43733.0</v>
      </c>
      <c r="F899" s="32"/>
      <c r="G899" s="4"/>
      <c r="H899" s="38" t="s">
        <v>2025</v>
      </c>
      <c r="I899" s="4"/>
    </row>
    <row r="900">
      <c r="A900" s="6" t="s">
        <v>2026</v>
      </c>
      <c r="B900" s="35">
        <v>1.0</v>
      </c>
      <c r="C900" s="6" t="s">
        <v>2027</v>
      </c>
      <c r="D900" s="36">
        <v>390636.0</v>
      </c>
      <c r="E900" s="37">
        <v>43738.0</v>
      </c>
      <c r="F900" s="32"/>
      <c r="G900" s="4"/>
      <c r="H900" s="38" t="s">
        <v>2028</v>
      </c>
      <c r="I900" s="4"/>
    </row>
    <row r="901">
      <c r="A901" s="6" t="s">
        <v>2030</v>
      </c>
      <c r="B901" s="35">
        <v>1.0</v>
      </c>
      <c r="C901" s="6" t="s">
        <v>2008</v>
      </c>
      <c r="D901" s="36">
        <v>6527.0</v>
      </c>
      <c r="E901" s="37">
        <v>43657.0</v>
      </c>
      <c r="F901" s="32"/>
      <c r="G901" s="4"/>
      <c r="H901" s="38" t="s">
        <v>2031</v>
      </c>
      <c r="I901" s="4"/>
    </row>
    <row r="902">
      <c r="A902" s="6" t="s">
        <v>2032</v>
      </c>
      <c r="B902" s="35">
        <v>1.0</v>
      </c>
      <c r="C902" s="6" t="s">
        <v>2008</v>
      </c>
      <c r="D902" s="36">
        <v>198646.0</v>
      </c>
      <c r="E902" s="37">
        <v>43738.0</v>
      </c>
      <c r="F902" s="32"/>
      <c r="G902" s="4"/>
      <c r="H902" s="38" t="s">
        <v>2033</v>
      </c>
      <c r="I902" s="4"/>
    </row>
    <row r="903">
      <c r="A903" s="6" t="s">
        <v>2034</v>
      </c>
      <c r="B903" s="35">
        <v>1.0</v>
      </c>
      <c r="C903" s="6" t="s">
        <v>2035</v>
      </c>
      <c r="D903" s="36">
        <v>86811.0</v>
      </c>
      <c r="E903" s="37">
        <v>43752.0</v>
      </c>
      <c r="F903" s="32"/>
      <c r="G903" s="4"/>
      <c r="H903" s="38" t="s">
        <v>2036</v>
      </c>
      <c r="I903" s="4"/>
    </row>
    <row r="904">
      <c r="A904" s="6" t="s">
        <v>2038</v>
      </c>
      <c r="B904" s="35">
        <v>1.0</v>
      </c>
      <c r="C904" s="6" t="s">
        <v>2011</v>
      </c>
      <c r="D904" s="36">
        <v>2091.0</v>
      </c>
      <c r="E904" s="37">
        <v>43796.0</v>
      </c>
      <c r="F904" s="32"/>
      <c r="G904" s="4"/>
      <c r="H904" s="38" t="s">
        <v>2039</v>
      </c>
      <c r="I904" s="4"/>
    </row>
    <row r="905">
      <c r="A905" s="6" t="s">
        <v>2040</v>
      </c>
      <c r="B905" s="35">
        <v>1.0</v>
      </c>
      <c r="C905" s="6" t="s">
        <v>2008</v>
      </c>
      <c r="D905" s="36">
        <v>4954.0</v>
      </c>
      <c r="E905" s="37">
        <v>43657.0</v>
      </c>
      <c r="F905" s="32"/>
      <c r="G905" s="4"/>
      <c r="H905" s="38" t="s">
        <v>2041</v>
      </c>
      <c r="I905" s="4"/>
    </row>
    <row r="906">
      <c r="A906" s="6" t="s">
        <v>2043</v>
      </c>
      <c r="B906" s="35">
        <v>1.0</v>
      </c>
      <c r="C906" s="6" t="s">
        <v>2027</v>
      </c>
      <c r="D906" s="36">
        <v>32928.0</v>
      </c>
      <c r="E906" s="37">
        <v>43748.0</v>
      </c>
      <c r="F906" s="32"/>
      <c r="G906" s="4"/>
      <c r="H906" s="38" t="s">
        <v>2044</v>
      </c>
      <c r="I906" s="4"/>
    </row>
    <row r="907">
      <c r="A907" s="6" t="s">
        <v>2045</v>
      </c>
      <c r="B907" s="35">
        <v>1.0</v>
      </c>
      <c r="C907" s="6" t="s">
        <v>2027</v>
      </c>
      <c r="D907" s="36">
        <v>28700.0</v>
      </c>
      <c r="E907" s="37">
        <v>43676.0</v>
      </c>
      <c r="F907" s="32"/>
      <c r="G907" s="4"/>
      <c r="H907" s="38" t="s">
        <v>2046</v>
      </c>
      <c r="I907" s="4"/>
    </row>
    <row r="908">
      <c r="A908" s="6" t="s">
        <v>2048</v>
      </c>
      <c r="B908" s="35">
        <v>1.0</v>
      </c>
      <c r="C908" s="6" t="s">
        <v>2008</v>
      </c>
      <c r="D908" s="36">
        <v>39402.0</v>
      </c>
      <c r="E908" s="37">
        <v>43767.0</v>
      </c>
      <c r="F908" s="32"/>
      <c r="G908" s="4"/>
      <c r="H908" s="38" t="s">
        <v>2049</v>
      </c>
      <c r="I908" s="4"/>
    </row>
    <row r="909">
      <c r="A909" s="6" t="s">
        <v>2050</v>
      </c>
      <c r="B909" s="35">
        <v>1.0</v>
      </c>
      <c r="C909" s="6" t="s">
        <v>2027</v>
      </c>
      <c r="D909" s="36">
        <v>96760.0</v>
      </c>
      <c r="E909" s="37">
        <v>43643.0</v>
      </c>
      <c r="F909" s="32"/>
      <c r="G909" s="4"/>
      <c r="H909" s="38" t="s">
        <v>2051</v>
      </c>
      <c r="I909" s="4"/>
    </row>
    <row r="910">
      <c r="A910" s="6" t="s">
        <v>2052</v>
      </c>
      <c r="B910" s="35">
        <v>1.0</v>
      </c>
      <c r="C910" s="6" t="s">
        <v>2011</v>
      </c>
      <c r="D910" s="36">
        <v>36858.0</v>
      </c>
      <c r="E910" s="37">
        <v>43644.0</v>
      </c>
      <c r="F910" s="32"/>
      <c r="G910" s="4"/>
      <c r="H910" s="38" t="s">
        <v>2053</v>
      </c>
      <c r="I910" s="4"/>
    </row>
    <row r="911">
      <c r="A911" s="6" t="s">
        <v>2054</v>
      </c>
      <c r="B911" s="35">
        <v>1.0</v>
      </c>
      <c r="C911" s="6" t="s">
        <v>2055</v>
      </c>
      <c r="D911" s="36">
        <v>52671.0</v>
      </c>
      <c r="E911" s="37">
        <v>43731.0</v>
      </c>
      <c r="F911" s="32"/>
      <c r="G911" s="4"/>
      <c r="H911" s="38" t="s">
        <v>2056</v>
      </c>
      <c r="I911" s="4"/>
    </row>
    <row r="912">
      <c r="A912" s="6" t="s">
        <v>2057</v>
      </c>
      <c r="B912" s="35">
        <v>1.0</v>
      </c>
      <c r="C912" s="6" t="s">
        <v>2011</v>
      </c>
      <c r="D912" s="36">
        <v>4596.0</v>
      </c>
      <c r="E912" s="37">
        <v>43734.0</v>
      </c>
      <c r="F912" s="32"/>
      <c r="G912" s="4"/>
      <c r="H912" s="38" t="s">
        <v>2059</v>
      </c>
      <c r="I912" s="4"/>
    </row>
    <row r="913">
      <c r="A913" s="6" t="s">
        <v>2060</v>
      </c>
      <c r="B913" s="35">
        <v>1.0</v>
      </c>
      <c r="C913" s="6" t="s">
        <v>2027</v>
      </c>
      <c r="D913" s="36">
        <v>4459477.0</v>
      </c>
      <c r="E913" s="37">
        <v>43670.0</v>
      </c>
      <c r="F913" s="32"/>
      <c r="G913" s="4"/>
      <c r="H913" s="38" t="s">
        <v>2061</v>
      </c>
      <c r="I913" s="4"/>
    </row>
    <row r="914">
      <c r="A914" s="6" t="s">
        <v>2062</v>
      </c>
      <c r="B914" s="35">
        <v>1.0</v>
      </c>
      <c r="C914" s="6" t="s">
        <v>2035</v>
      </c>
      <c r="D914" s="57">
        <v>8624.0</v>
      </c>
      <c r="E914" s="37">
        <v>43731.0</v>
      </c>
      <c r="F914" s="32"/>
      <c r="G914" s="4"/>
      <c r="H914" s="38" t="s">
        <v>2063</v>
      </c>
      <c r="I914" s="4"/>
    </row>
    <row r="915">
      <c r="A915" s="6" t="s">
        <v>2064</v>
      </c>
      <c r="B915" s="35">
        <v>1.0</v>
      </c>
      <c r="C915" s="6" t="s">
        <v>2065</v>
      </c>
      <c r="D915" s="57">
        <v>21308.0</v>
      </c>
      <c r="E915" s="37">
        <v>43676.0</v>
      </c>
      <c r="F915" s="32"/>
      <c r="G915" s="4"/>
      <c r="H915" s="38" t="s">
        <v>2066</v>
      </c>
      <c r="I915" s="4"/>
    </row>
    <row r="916">
      <c r="A916" s="6" t="s">
        <v>2067</v>
      </c>
      <c r="B916" s="35">
        <v>1.0</v>
      </c>
      <c r="C916" s="6" t="s">
        <v>2068</v>
      </c>
      <c r="D916" s="57">
        <v>1216524.0</v>
      </c>
      <c r="E916" s="37">
        <v>43781.0</v>
      </c>
      <c r="F916" s="32"/>
      <c r="G916" s="40"/>
      <c r="H916" s="38" t="s">
        <v>2069</v>
      </c>
      <c r="I916" s="4"/>
    </row>
    <row r="917">
      <c r="A917" s="6" t="s">
        <v>2070</v>
      </c>
      <c r="B917" s="35">
        <v>1.0</v>
      </c>
      <c r="C917" s="6" t="s">
        <v>2071</v>
      </c>
      <c r="D917" s="57">
        <v>580097.0</v>
      </c>
      <c r="E917" s="37">
        <v>43669.0</v>
      </c>
      <c r="F917" s="32"/>
      <c r="G917" s="40"/>
      <c r="H917" s="38" t="s">
        <v>2072</v>
      </c>
      <c r="I917" s="4"/>
    </row>
    <row r="918">
      <c r="A918" s="6" t="s">
        <v>2073</v>
      </c>
      <c r="B918" s="35">
        <v>1.0</v>
      </c>
      <c r="C918" s="6" t="s">
        <v>2011</v>
      </c>
      <c r="D918" s="57">
        <v>16419.0</v>
      </c>
      <c r="E918" s="37">
        <v>43773.0</v>
      </c>
      <c r="F918" s="32"/>
      <c r="G918" s="40"/>
      <c r="H918" s="38" t="s">
        <v>2039</v>
      </c>
      <c r="I918" s="4"/>
    </row>
    <row r="919">
      <c r="A919" s="6" t="s">
        <v>2074</v>
      </c>
      <c r="B919" s="35">
        <v>1.0</v>
      </c>
      <c r="C919" s="6"/>
      <c r="D919" s="57">
        <v>6.048E7</v>
      </c>
      <c r="E919" s="37">
        <v>43811.0</v>
      </c>
      <c r="F919" s="32"/>
      <c r="G919" s="40"/>
      <c r="H919" s="38" t="s">
        <v>2075</v>
      </c>
      <c r="I919" s="4"/>
    </row>
    <row r="920">
      <c r="A920" s="6" t="s">
        <v>2076</v>
      </c>
      <c r="B920" s="35">
        <v>1.0</v>
      </c>
      <c r="C920" s="6" t="s">
        <v>2071</v>
      </c>
      <c r="D920" s="57">
        <v>1565349.0</v>
      </c>
      <c r="E920" s="37">
        <v>43654.0</v>
      </c>
      <c r="F920" s="32"/>
      <c r="G920" s="40"/>
      <c r="H920" s="38" t="s">
        <v>2077</v>
      </c>
      <c r="I920" s="4"/>
    </row>
    <row r="921">
      <c r="A921" s="6" t="s">
        <v>2078</v>
      </c>
      <c r="B921" s="35">
        <v>1.0</v>
      </c>
      <c r="C921" s="6" t="s">
        <v>2008</v>
      </c>
      <c r="D921" s="57">
        <v>3826.0</v>
      </c>
      <c r="E921" s="37">
        <v>43671.0</v>
      </c>
      <c r="F921" s="32"/>
      <c r="G921" s="40"/>
      <c r="H921" s="38" t="s">
        <v>2079</v>
      </c>
      <c r="I921" s="4"/>
    </row>
    <row r="922">
      <c r="A922" s="6" t="s">
        <v>2080</v>
      </c>
      <c r="B922" s="35">
        <v>1.0</v>
      </c>
      <c r="C922" s="6" t="s">
        <v>2065</v>
      </c>
      <c r="D922" s="57">
        <v>158493.0</v>
      </c>
      <c r="E922" s="37">
        <v>43675.0</v>
      </c>
      <c r="F922" s="32"/>
      <c r="G922" s="40"/>
      <c r="H922" s="38" t="s">
        <v>2081</v>
      </c>
      <c r="I922" s="4"/>
    </row>
    <row r="923">
      <c r="A923" s="6" t="s">
        <v>2082</v>
      </c>
      <c r="B923" s="35">
        <v>1.0</v>
      </c>
      <c r="C923" s="6" t="s">
        <v>2065</v>
      </c>
      <c r="D923" s="57">
        <v>89243.0</v>
      </c>
      <c r="E923" s="37">
        <v>43620.0</v>
      </c>
      <c r="F923" s="32"/>
      <c r="G923" s="4"/>
      <c r="H923" s="38" t="s">
        <v>2083</v>
      </c>
      <c r="I923" s="4"/>
    </row>
    <row r="924">
      <c r="A924" s="6" t="s">
        <v>2084</v>
      </c>
      <c r="B924" s="35">
        <v>1.0</v>
      </c>
      <c r="C924" s="6" t="s">
        <v>2035</v>
      </c>
      <c r="D924" s="57">
        <v>14196.0</v>
      </c>
      <c r="E924" s="37">
        <v>43614.0</v>
      </c>
      <c r="F924" s="32"/>
      <c r="G924" s="4"/>
      <c r="H924" s="38" t="s">
        <v>2085</v>
      </c>
      <c r="I924" s="4"/>
    </row>
    <row r="925">
      <c r="A925" s="6" t="s">
        <v>2086</v>
      </c>
      <c r="B925" s="35">
        <v>1.0</v>
      </c>
      <c r="C925" s="6" t="s">
        <v>2022</v>
      </c>
      <c r="D925" s="36">
        <v>2512.0</v>
      </c>
      <c r="E925" s="37">
        <v>43741.0</v>
      </c>
      <c r="F925" s="32"/>
      <c r="G925" s="4"/>
      <c r="H925" s="38" t="s">
        <v>2087</v>
      </c>
      <c r="I925" s="4"/>
    </row>
    <row r="926">
      <c r="A926" s="6" t="s">
        <v>2088</v>
      </c>
      <c r="B926" s="35">
        <v>1.0</v>
      </c>
      <c r="C926" s="6" t="s">
        <v>2016</v>
      </c>
      <c r="D926" s="36">
        <v>1541692.0</v>
      </c>
      <c r="E926" s="37">
        <v>43623.0</v>
      </c>
      <c r="F926" s="32"/>
      <c r="G926" s="4"/>
      <c r="H926" s="38" t="s">
        <v>2069</v>
      </c>
      <c r="I926" s="4"/>
    </row>
    <row r="927">
      <c r="A927" s="6" t="s">
        <v>2089</v>
      </c>
      <c r="B927" s="35">
        <v>1.0</v>
      </c>
      <c r="C927" s="6" t="s">
        <v>2035</v>
      </c>
      <c r="D927" s="36">
        <v>9999.0</v>
      </c>
      <c r="E927" s="37">
        <v>43647.0</v>
      </c>
      <c r="F927" s="32"/>
      <c r="G927" s="4"/>
      <c r="H927" s="38" t="s">
        <v>2090</v>
      </c>
      <c r="I927" s="4"/>
    </row>
    <row r="928">
      <c r="A928" s="6" t="s">
        <v>2091</v>
      </c>
      <c r="B928" s="35">
        <v>1.0</v>
      </c>
      <c r="C928" s="6" t="s">
        <v>2008</v>
      </c>
      <c r="D928" s="57">
        <v>1395274.0</v>
      </c>
      <c r="E928" s="37">
        <v>43605.0</v>
      </c>
      <c r="F928" s="32"/>
      <c r="G928" s="4"/>
      <c r="H928" s="38" t="s">
        <v>2092</v>
      </c>
      <c r="I928" s="4"/>
    </row>
    <row r="929">
      <c r="A929" s="6" t="s">
        <v>2093</v>
      </c>
      <c r="B929" s="35">
        <v>1.0</v>
      </c>
      <c r="C929" s="6" t="s">
        <v>2027</v>
      </c>
      <c r="D929" s="49">
        <v>186307.0</v>
      </c>
      <c r="E929" s="37">
        <v>43671.0</v>
      </c>
      <c r="F929" s="32"/>
      <c r="G929" s="4"/>
      <c r="H929" s="38" t="s">
        <v>2094</v>
      </c>
      <c r="I929" s="4"/>
    </row>
    <row r="930">
      <c r="A930" s="6" t="s">
        <v>2095</v>
      </c>
      <c r="B930" s="35">
        <v>1.0</v>
      </c>
      <c r="C930" s="6" t="s">
        <v>2096</v>
      </c>
      <c r="D930" s="49">
        <v>19776.0</v>
      </c>
      <c r="E930" s="37">
        <v>43665.0</v>
      </c>
      <c r="F930" s="32"/>
      <c r="G930" s="4"/>
      <c r="H930" s="38" t="s">
        <v>2097</v>
      </c>
      <c r="I930" s="4"/>
    </row>
    <row r="931">
      <c r="A931" s="6" t="s">
        <v>2098</v>
      </c>
      <c r="B931" s="35">
        <v>1.0</v>
      </c>
      <c r="C931" s="6" t="s">
        <v>2096</v>
      </c>
      <c r="D931" s="57">
        <v>3128700.0</v>
      </c>
      <c r="E931" s="37">
        <v>43609.0</v>
      </c>
      <c r="F931" s="32"/>
      <c r="G931" s="4"/>
      <c r="H931" s="38" t="s">
        <v>2099</v>
      </c>
      <c r="I931" s="4"/>
    </row>
    <row r="932">
      <c r="A932" s="6" t="s">
        <v>2100</v>
      </c>
      <c r="B932" s="35">
        <v>1.0</v>
      </c>
      <c r="C932" s="6" t="s">
        <v>2022</v>
      </c>
      <c r="D932" s="57">
        <v>60345.0</v>
      </c>
      <c r="E932" s="37">
        <v>43734.0</v>
      </c>
      <c r="F932" s="32"/>
      <c r="G932" s="4"/>
      <c r="H932" s="38" t="s">
        <v>2039</v>
      </c>
      <c r="I932" s="4"/>
    </row>
    <row r="933">
      <c r="A933" s="6" t="s">
        <v>2101</v>
      </c>
      <c r="B933" s="35">
        <v>1.0</v>
      </c>
      <c r="C933" s="6" t="s">
        <v>2008</v>
      </c>
      <c r="D933" s="57">
        <v>46375.0</v>
      </c>
      <c r="E933" s="37">
        <v>43725.0</v>
      </c>
      <c r="F933" s="32"/>
      <c r="G933" s="4"/>
      <c r="H933" s="38" t="s">
        <v>2102</v>
      </c>
      <c r="I933" s="4"/>
    </row>
    <row r="934">
      <c r="A934" s="6" t="s">
        <v>2103</v>
      </c>
      <c r="B934" s="35">
        <v>1.0</v>
      </c>
      <c r="C934" s="6" t="s">
        <v>2104</v>
      </c>
      <c r="D934" s="57">
        <v>210440.0</v>
      </c>
      <c r="E934" s="37">
        <v>43626.0</v>
      </c>
      <c r="F934" s="32"/>
      <c r="G934" s="4"/>
      <c r="H934" s="38" t="s">
        <v>2105</v>
      </c>
      <c r="I934" s="4"/>
    </row>
    <row r="935">
      <c r="A935" s="6" t="s">
        <v>2106</v>
      </c>
      <c r="B935" s="35">
        <v>1.0</v>
      </c>
      <c r="C935" s="6" t="s">
        <v>2027</v>
      </c>
      <c r="D935" s="57">
        <v>195687.0</v>
      </c>
      <c r="E935" s="37">
        <v>43668.0</v>
      </c>
      <c r="F935" s="32"/>
      <c r="G935" s="4"/>
      <c r="H935" s="38" t="s">
        <v>2107</v>
      </c>
      <c r="I935" s="4"/>
    </row>
    <row r="936">
      <c r="A936" s="6" t="s">
        <v>2108</v>
      </c>
      <c r="B936" s="35">
        <v>1.0</v>
      </c>
      <c r="C936" s="6" t="s">
        <v>2005</v>
      </c>
      <c r="D936" s="36">
        <v>529.0</v>
      </c>
      <c r="E936" s="37">
        <v>43662.0</v>
      </c>
      <c r="F936" s="32"/>
      <c r="G936" s="4"/>
      <c r="H936" s="38" t="s">
        <v>2109</v>
      </c>
      <c r="I936" s="4"/>
    </row>
    <row r="937">
      <c r="A937" s="6" t="s">
        <v>2110</v>
      </c>
      <c r="B937" s="35">
        <v>1.0</v>
      </c>
      <c r="C937" s="6" t="s">
        <v>2011</v>
      </c>
      <c r="D937" s="36">
        <v>4377941.0</v>
      </c>
      <c r="E937" s="37">
        <v>43811.0</v>
      </c>
      <c r="F937" s="32"/>
      <c r="G937" s="4"/>
      <c r="H937" s="38" t="s">
        <v>2069</v>
      </c>
      <c r="I937" s="4"/>
    </row>
    <row r="938">
      <c r="A938" s="6" t="s">
        <v>2111</v>
      </c>
      <c r="B938" s="35">
        <v>1.0</v>
      </c>
      <c r="C938" s="6" t="s">
        <v>2011</v>
      </c>
      <c r="D938" s="36">
        <v>35947.0</v>
      </c>
      <c r="E938" s="37">
        <v>43670.0</v>
      </c>
      <c r="F938" s="32"/>
      <c r="G938" s="4"/>
      <c r="H938" s="38" t="s">
        <v>2112</v>
      </c>
      <c r="I938" s="4"/>
    </row>
    <row r="939">
      <c r="A939" s="6" t="s">
        <v>2113</v>
      </c>
      <c r="B939" s="35">
        <v>1.0</v>
      </c>
      <c r="C939" s="6" t="s">
        <v>2065</v>
      </c>
      <c r="D939" s="36">
        <v>88880.0</v>
      </c>
      <c r="E939" s="37">
        <v>43760.0</v>
      </c>
      <c r="F939" s="32"/>
      <c r="G939" s="4"/>
      <c r="H939" s="38" t="s">
        <v>2114</v>
      </c>
      <c r="I939" s="4"/>
    </row>
    <row r="940">
      <c r="A940" s="6" t="s">
        <v>2115</v>
      </c>
      <c r="B940" s="35">
        <v>1.0</v>
      </c>
      <c r="C940" s="6" t="s">
        <v>2068</v>
      </c>
      <c r="D940" s="36">
        <v>51543.0</v>
      </c>
      <c r="E940" s="37">
        <v>43759.0</v>
      </c>
      <c r="F940" s="32"/>
      <c r="G940" s="4"/>
      <c r="H940" s="38" t="s">
        <v>2116</v>
      </c>
      <c r="I940" s="4"/>
    </row>
    <row r="941">
      <c r="A941" s="6" t="s">
        <v>2117</v>
      </c>
      <c r="B941" s="35">
        <v>1.0</v>
      </c>
      <c r="C941" s="6" t="s">
        <v>2065</v>
      </c>
      <c r="D941" s="36">
        <v>194323.0</v>
      </c>
      <c r="E941" s="37">
        <v>43733.0</v>
      </c>
      <c r="F941" s="32"/>
      <c r="G941" s="4"/>
      <c r="H941" s="38" t="s">
        <v>2118</v>
      </c>
      <c r="I941" s="4"/>
    </row>
    <row r="942">
      <c r="A942" s="6" t="s">
        <v>2119</v>
      </c>
      <c r="B942" s="35">
        <v>1.0</v>
      </c>
      <c r="C942" s="6" t="s">
        <v>2104</v>
      </c>
      <c r="D942" s="36">
        <v>16891.0</v>
      </c>
      <c r="E942" s="37">
        <v>43725.0</v>
      </c>
      <c r="F942" s="32"/>
      <c r="G942" s="4"/>
      <c r="H942" s="38" t="s">
        <v>2120</v>
      </c>
      <c r="I942" s="4"/>
    </row>
    <row r="943">
      <c r="A943" s="6" t="s">
        <v>2121</v>
      </c>
      <c r="B943" s="35">
        <v>1.0</v>
      </c>
      <c r="C943" s="6" t="s">
        <v>2035</v>
      </c>
      <c r="D943" s="36">
        <v>4063888.0</v>
      </c>
      <c r="E943" s="37">
        <v>43774.0</v>
      </c>
      <c r="F943" s="32"/>
      <c r="G943" s="4"/>
      <c r="H943" s="38" t="s">
        <v>2122</v>
      </c>
      <c r="I943" s="4"/>
    </row>
    <row r="944">
      <c r="A944" s="6" t="s">
        <v>2123</v>
      </c>
      <c r="B944" s="35">
        <v>1.0</v>
      </c>
      <c r="C944" s="6" t="s">
        <v>2027</v>
      </c>
      <c r="D944" s="36">
        <v>159115.0</v>
      </c>
      <c r="E944" s="37">
        <v>43662.0</v>
      </c>
      <c r="F944" s="32"/>
      <c r="G944" s="4"/>
      <c r="H944" s="38" t="s">
        <v>2124</v>
      </c>
      <c r="I944" s="4"/>
    </row>
    <row r="945">
      <c r="A945" s="6" t="s">
        <v>2125</v>
      </c>
      <c r="B945" s="35">
        <v>1.0</v>
      </c>
      <c r="C945" s="6" t="s">
        <v>2027</v>
      </c>
      <c r="D945" s="36">
        <v>150951.0</v>
      </c>
      <c r="E945" s="37">
        <v>43720.0</v>
      </c>
      <c r="F945" s="32"/>
      <c r="G945" s="4"/>
      <c r="H945" s="38" t="s">
        <v>2126</v>
      </c>
      <c r="I945" s="4"/>
    </row>
    <row r="946">
      <c r="A946" s="6" t="s">
        <v>2127</v>
      </c>
      <c r="B946" s="35">
        <v>1.0</v>
      </c>
      <c r="C946" s="6" t="s">
        <v>2011</v>
      </c>
      <c r="D946" s="36">
        <v>20112.0</v>
      </c>
      <c r="E946" s="37">
        <v>43738.0</v>
      </c>
      <c r="F946" s="32"/>
      <c r="G946" s="4"/>
      <c r="H946" s="38" t="s">
        <v>2128</v>
      </c>
      <c r="I946" s="4"/>
    </row>
    <row r="947">
      <c r="A947" s="6" t="s">
        <v>2129</v>
      </c>
      <c r="B947" s="35">
        <v>1.0</v>
      </c>
      <c r="C947" s="6" t="s">
        <v>2055</v>
      </c>
      <c r="D947" s="36">
        <v>12211.0</v>
      </c>
      <c r="E947" s="37">
        <v>43713.0</v>
      </c>
      <c r="F947" s="32"/>
      <c r="G947" s="4"/>
      <c r="H947" s="38" t="s">
        <v>2130</v>
      </c>
      <c r="I947" s="4"/>
    </row>
    <row r="948">
      <c r="A948" s="6" t="s">
        <v>2131</v>
      </c>
      <c r="B948" s="35">
        <v>1.0</v>
      </c>
      <c r="C948" s="6" t="s">
        <v>2055</v>
      </c>
      <c r="D948" s="36">
        <v>2856133.0</v>
      </c>
      <c r="E948" s="37">
        <v>43734.0</v>
      </c>
      <c r="F948" s="32"/>
      <c r="G948" s="4"/>
      <c r="H948" s="38" t="s">
        <v>2132</v>
      </c>
      <c r="I948" s="4"/>
    </row>
    <row r="949">
      <c r="A949" s="6" t="s">
        <v>2133</v>
      </c>
      <c r="B949" s="35">
        <v>1.0</v>
      </c>
      <c r="C949" s="6" t="s">
        <v>2104</v>
      </c>
      <c r="D949" s="36">
        <v>51108.0</v>
      </c>
      <c r="E949" s="37">
        <v>43738.0</v>
      </c>
      <c r="F949" s="32"/>
      <c r="G949" s="4"/>
      <c r="H949" s="38" t="s">
        <v>2134</v>
      </c>
      <c r="I949" s="4"/>
    </row>
    <row r="950">
      <c r="A950" s="6" t="s">
        <v>2135</v>
      </c>
      <c r="B950" s="35">
        <v>1.0</v>
      </c>
      <c r="C950" s="6" t="s">
        <v>2011</v>
      </c>
      <c r="D950" s="36">
        <v>4218.0</v>
      </c>
      <c r="E950" s="37">
        <v>43759.0</v>
      </c>
      <c r="F950" s="32"/>
      <c r="G950" s="4"/>
      <c r="H950" s="38" t="s">
        <v>2136</v>
      </c>
      <c r="I950" s="4"/>
    </row>
    <row r="951">
      <c r="A951" s="6" t="s">
        <v>2137</v>
      </c>
      <c r="B951" s="35">
        <v>1.0</v>
      </c>
      <c r="C951" s="6" t="s">
        <v>2011</v>
      </c>
      <c r="D951" s="36">
        <v>4391.0</v>
      </c>
      <c r="E951" s="37">
        <v>43733.0</v>
      </c>
      <c r="F951" s="32"/>
      <c r="G951" s="4"/>
      <c r="H951" s="38" t="s">
        <v>2039</v>
      </c>
      <c r="I951" s="4"/>
    </row>
    <row r="952">
      <c r="A952" s="6" t="s">
        <v>2138</v>
      </c>
      <c r="B952" s="35">
        <v>1.0</v>
      </c>
      <c r="C952" s="6" t="s">
        <v>2139</v>
      </c>
      <c r="D952" s="36">
        <v>4476.0</v>
      </c>
      <c r="E952" s="37">
        <v>43735.0</v>
      </c>
      <c r="F952" s="32"/>
      <c r="G952" s="4"/>
      <c r="H952" s="38" t="s">
        <v>2140</v>
      </c>
      <c r="I952" s="4"/>
    </row>
    <row r="953">
      <c r="A953" s="6" t="s">
        <v>2141</v>
      </c>
      <c r="B953" s="35">
        <v>1.0</v>
      </c>
      <c r="C953" s="6" t="s">
        <v>2104</v>
      </c>
      <c r="D953" s="36">
        <v>6794.0</v>
      </c>
      <c r="E953" s="37">
        <v>43796.0</v>
      </c>
      <c r="F953" s="32"/>
      <c r="G953" s="4"/>
      <c r="H953" s="38" t="s">
        <v>2039</v>
      </c>
      <c r="I953" s="4"/>
    </row>
    <row r="954">
      <c r="A954" s="6" t="s">
        <v>2142</v>
      </c>
      <c r="B954" s="35">
        <v>1.0</v>
      </c>
      <c r="C954" s="6" t="s">
        <v>2071</v>
      </c>
      <c r="D954" s="36">
        <v>60632.0</v>
      </c>
      <c r="E954" s="37">
        <v>43643.0</v>
      </c>
      <c r="F954" s="32"/>
      <c r="G954" s="4"/>
      <c r="H954" s="38" t="s">
        <v>2143</v>
      </c>
      <c r="I954" s="4"/>
    </row>
    <row r="955">
      <c r="A955" s="6" t="s">
        <v>2144</v>
      </c>
      <c r="B955" s="35">
        <v>1.0</v>
      </c>
      <c r="C955" s="6" t="s">
        <v>2027</v>
      </c>
      <c r="D955" s="36">
        <v>15285.0</v>
      </c>
      <c r="E955" s="37">
        <v>43669.0</v>
      </c>
      <c r="F955" s="32"/>
      <c r="G955" s="4"/>
      <c r="H955" s="38" t="s">
        <v>2145</v>
      </c>
      <c r="I955" s="4"/>
    </row>
    <row r="956">
      <c r="A956" s="6" t="s">
        <v>2146</v>
      </c>
      <c r="B956" s="35">
        <v>1.0</v>
      </c>
      <c r="C956" s="6" t="s">
        <v>2065</v>
      </c>
      <c r="D956" s="57">
        <v>10030.0</v>
      </c>
      <c r="E956" s="37">
        <v>43735.0</v>
      </c>
      <c r="F956" s="32"/>
      <c r="G956" s="4"/>
      <c r="H956" s="38" t="s">
        <v>2147</v>
      </c>
      <c r="I956" s="4"/>
    </row>
    <row r="957">
      <c r="A957" s="6" t="s">
        <v>2148</v>
      </c>
      <c r="B957" s="35">
        <v>1.0</v>
      </c>
      <c r="C957" s="6" t="s">
        <v>2104</v>
      </c>
      <c r="D957" s="57">
        <v>28039.0</v>
      </c>
      <c r="E957" s="37">
        <v>43735.0</v>
      </c>
      <c r="F957" s="32"/>
      <c r="G957" s="4"/>
      <c r="H957" s="38" t="s">
        <v>2149</v>
      </c>
      <c r="I957" s="4"/>
    </row>
    <row r="958">
      <c r="A958" s="6" t="s">
        <v>2150</v>
      </c>
      <c r="B958" s="35">
        <v>1.0</v>
      </c>
      <c r="C958" s="6" t="s">
        <v>2139</v>
      </c>
      <c r="D958" s="57">
        <v>121605.0</v>
      </c>
      <c r="E958" s="37">
        <v>43630.0</v>
      </c>
      <c r="F958" s="32"/>
      <c r="G958" s="4"/>
      <c r="H958" s="38" t="s">
        <v>2151</v>
      </c>
      <c r="I958" s="4"/>
    </row>
    <row r="959">
      <c r="A959" s="6" t="s">
        <v>2152</v>
      </c>
      <c r="B959" s="35">
        <v>1.0</v>
      </c>
      <c r="C959" s="6" t="s">
        <v>2068</v>
      </c>
      <c r="D959" s="57">
        <v>10165.0</v>
      </c>
      <c r="E959" s="37">
        <v>43733.0</v>
      </c>
      <c r="F959" s="32"/>
      <c r="G959" s="4"/>
      <c r="H959" s="38" t="s">
        <v>2153</v>
      </c>
      <c r="I959" s="4"/>
    </row>
    <row r="960">
      <c r="A960" s="6" t="s">
        <v>2154</v>
      </c>
      <c r="B960" s="35">
        <v>1.0</v>
      </c>
      <c r="C960" s="6" t="s">
        <v>2035</v>
      </c>
      <c r="D960" s="57">
        <v>5419.0</v>
      </c>
      <c r="E960" s="37">
        <v>43615.0</v>
      </c>
      <c r="F960" s="32"/>
      <c r="G960" s="4"/>
      <c r="H960" s="38" t="s">
        <v>2155</v>
      </c>
      <c r="I960" s="4"/>
    </row>
    <row r="961">
      <c r="A961" s="6" t="s">
        <v>2156</v>
      </c>
      <c r="B961" s="35">
        <v>1.0</v>
      </c>
      <c r="C961" s="6" t="s">
        <v>2011</v>
      </c>
      <c r="D961" s="57">
        <v>882523.0</v>
      </c>
      <c r="E961" s="37">
        <v>43647.0</v>
      </c>
      <c r="F961" s="32"/>
      <c r="G961" s="4"/>
      <c r="H961" s="38" t="s">
        <v>2157</v>
      </c>
      <c r="I961" s="4"/>
    </row>
    <row r="962">
      <c r="A962" s="6" t="s">
        <v>2158</v>
      </c>
      <c r="B962" s="35">
        <v>1.0</v>
      </c>
      <c r="C962" s="6" t="s">
        <v>2065</v>
      </c>
      <c r="D962" s="57">
        <v>3742437.0</v>
      </c>
      <c r="E962" s="37">
        <v>43620.0</v>
      </c>
      <c r="F962" s="32"/>
      <c r="G962" s="4"/>
      <c r="H962" s="38" t="s">
        <v>2159</v>
      </c>
      <c r="I962" s="4"/>
    </row>
    <row r="963">
      <c r="A963" s="6" t="s">
        <v>2160</v>
      </c>
      <c r="B963" s="35">
        <v>1.0</v>
      </c>
      <c r="C963" s="6" t="s">
        <v>2027</v>
      </c>
      <c r="D963" s="57">
        <v>31170.0</v>
      </c>
      <c r="E963" s="37">
        <v>43727.0</v>
      </c>
      <c r="F963" s="32"/>
      <c r="G963" s="4"/>
      <c r="H963" s="38" t="s">
        <v>2161</v>
      </c>
      <c r="I963" s="4"/>
    </row>
    <row r="964">
      <c r="A964" s="6" t="s">
        <v>2162</v>
      </c>
      <c r="B964" s="35">
        <v>1.0</v>
      </c>
      <c r="C964" s="6" t="s">
        <v>2008</v>
      </c>
      <c r="D964" s="57">
        <v>80694.0</v>
      </c>
      <c r="E964" s="37">
        <v>43661.0</v>
      </c>
      <c r="F964" s="32"/>
      <c r="G964" s="4"/>
      <c r="H964" s="38" t="s">
        <v>2163</v>
      </c>
      <c r="I964" s="4"/>
    </row>
    <row r="965">
      <c r="A965" s="6" t="s">
        <v>2164</v>
      </c>
      <c r="B965" s="35">
        <v>1.0</v>
      </c>
      <c r="C965" s="6" t="s">
        <v>2065</v>
      </c>
      <c r="D965" s="57">
        <v>62169.0</v>
      </c>
      <c r="E965" s="37">
        <v>43808.0</v>
      </c>
      <c r="F965" s="32"/>
      <c r="G965" s="4"/>
      <c r="H965" s="38" t="s">
        <v>2039</v>
      </c>
      <c r="I965" s="4"/>
    </row>
    <row r="966">
      <c r="A966" s="6" t="s">
        <v>2165</v>
      </c>
      <c r="B966" s="35">
        <v>1.0</v>
      </c>
      <c r="C966" s="6" t="s">
        <v>2065</v>
      </c>
      <c r="D966" s="57">
        <v>8184.0</v>
      </c>
      <c r="E966" s="37">
        <v>43677.0</v>
      </c>
      <c r="F966" s="32"/>
      <c r="G966" s="4"/>
      <c r="H966" s="38" t="s">
        <v>2166</v>
      </c>
      <c r="I966" s="4"/>
    </row>
    <row r="967">
      <c r="A967" s="6" t="s">
        <v>2167</v>
      </c>
      <c r="B967" s="35">
        <v>1.0</v>
      </c>
      <c r="C967" s="6" t="s">
        <v>2011</v>
      </c>
      <c r="D967" s="57">
        <v>15042.0</v>
      </c>
      <c r="E967" s="37">
        <v>43668.0</v>
      </c>
      <c r="F967" s="32"/>
      <c r="G967" s="4"/>
      <c r="H967" s="38" t="s">
        <v>2168</v>
      </c>
      <c r="I967" s="4"/>
    </row>
    <row r="968">
      <c r="A968" s="4"/>
      <c r="B968" s="4"/>
      <c r="C968" s="4"/>
      <c r="D968" s="4"/>
      <c r="E968" s="32"/>
      <c r="F968" s="32"/>
      <c r="G968" s="4"/>
      <c r="H968" s="40"/>
      <c r="I968" s="4"/>
    </row>
    <row r="969">
      <c r="A969" s="41" t="s">
        <v>2169</v>
      </c>
      <c r="B969" s="4">
        <f>SUM(B892:B968)</f>
        <v>76</v>
      </c>
      <c r="C969" s="4"/>
      <c r="D969" s="42">
        <f>IFERROR(__xludf.DUMMYFUNCTION("IMPORTDATA(""http://api.icef-online.org/api/country/ITA/population"")"),2.3286017E7)</f>
        <v>23286017</v>
      </c>
      <c r="E969" s="43" t="s">
        <v>27</v>
      </c>
      <c r="F969" s="57">
        <v>5.922E7</v>
      </c>
      <c r="G969" s="44">
        <f>(D969/F969)</f>
        <v>0.3932120399</v>
      </c>
      <c r="H969" s="40"/>
      <c r="I969" s="4"/>
    </row>
    <row r="970">
      <c r="A970" s="4"/>
      <c r="B970" s="4"/>
      <c r="C970" s="4"/>
      <c r="D970" s="4"/>
      <c r="E970" s="32"/>
      <c r="F970" s="32"/>
      <c r="G970" s="4"/>
      <c r="H970" s="40"/>
      <c r="I970" s="4"/>
    </row>
    <row r="971">
      <c r="A971" s="31" t="s">
        <v>2170</v>
      </c>
      <c r="B971" s="4"/>
      <c r="C971" s="4"/>
      <c r="D971" s="4"/>
      <c r="E971" s="32"/>
      <c r="F971" s="32"/>
      <c r="G971" s="6"/>
      <c r="H971" s="40"/>
      <c r="I971" s="4"/>
    </row>
    <row r="972">
      <c r="A972" s="33" t="s">
        <v>2171</v>
      </c>
      <c r="B972" s="35">
        <v>1.0</v>
      </c>
      <c r="C972" s="50" t="s">
        <v>2172</v>
      </c>
      <c r="D972" s="57">
        <v>294312.0</v>
      </c>
      <c r="E972" s="37">
        <v>43913.0</v>
      </c>
      <c r="F972" s="32"/>
      <c r="H972" s="38" t="s">
        <v>2173</v>
      </c>
      <c r="I972" s="4"/>
    </row>
    <row r="973">
      <c r="A973" s="33" t="s">
        <v>2174</v>
      </c>
      <c r="B973" s="35">
        <v>1.0</v>
      </c>
      <c r="C973" s="6" t="s">
        <v>2175</v>
      </c>
      <c r="D973" s="57">
        <v>59381.0</v>
      </c>
      <c r="E973" s="37">
        <v>43886.0</v>
      </c>
      <c r="F973" s="32"/>
      <c r="H973" s="38" t="s">
        <v>2176</v>
      </c>
      <c r="I973" s="4"/>
    </row>
    <row r="974">
      <c r="A974" s="33" t="s">
        <v>2177</v>
      </c>
      <c r="B974" s="35">
        <v>1.0</v>
      </c>
      <c r="C974" s="6" t="s">
        <v>2175</v>
      </c>
      <c r="D974" s="57">
        <v>9007.0</v>
      </c>
      <c r="E974" s="37">
        <v>43803.0</v>
      </c>
      <c r="F974" s="32"/>
      <c r="H974" s="38" t="s">
        <v>2178</v>
      </c>
      <c r="I974" s="4"/>
    </row>
    <row r="975">
      <c r="A975" s="33" t="s">
        <v>2179</v>
      </c>
      <c r="B975" s="35">
        <v>1.0</v>
      </c>
      <c r="C975" s="6" t="s">
        <v>2180</v>
      </c>
      <c r="D975" s="57">
        <v>39236.0</v>
      </c>
      <c r="E975" s="37">
        <v>43846.0</v>
      </c>
      <c r="F975" s="32"/>
      <c r="G975" s="6"/>
      <c r="H975" s="38" t="s">
        <v>2181</v>
      </c>
      <c r="I975" s="4"/>
    </row>
    <row r="976">
      <c r="A976" s="33" t="s">
        <v>2182</v>
      </c>
      <c r="B976" s="35">
        <v>1.0</v>
      </c>
      <c r="C976" s="6" t="s">
        <v>2183</v>
      </c>
      <c r="D976" s="57">
        <v>14406.0</v>
      </c>
      <c r="E976" s="37">
        <v>43819.0</v>
      </c>
      <c r="F976" s="32"/>
      <c r="H976" s="38" t="s">
        <v>2184</v>
      </c>
      <c r="I976" s="4"/>
    </row>
    <row r="977">
      <c r="A977" s="50" t="s">
        <v>2185</v>
      </c>
      <c r="B977" s="35">
        <v>1.0</v>
      </c>
      <c r="C977" s="6" t="s">
        <v>2186</v>
      </c>
      <c r="D977" s="57">
        <v>7558.0</v>
      </c>
      <c r="E977" s="37">
        <v>43846.0</v>
      </c>
      <c r="F977" s="32"/>
      <c r="G977" s="6"/>
      <c r="H977" s="38" t="s">
        <v>2181</v>
      </c>
      <c r="I977" s="4"/>
    </row>
    <row r="978">
      <c r="A978" s="33" t="s">
        <v>2187</v>
      </c>
      <c r="B978" s="35">
        <v>1.0</v>
      </c>
      <c r="C978" s="6" t="s">
        <v>2175</v>
      </c>
      <c r="D978" s="57">
        <v>9793.0</v>
      </c>
      <c r="E978" s="37">
        <v>43889.0</v>
      </c>
      <c r="F978" s="32"/>
      <c r="H978" s="38" t="s">
        <v>2188</v>
      </c>
      <c r="I978" s="4"/>
    </row>
    <row r="979">
      <c r="A979" s="33" t="s">
        <v>2189</v>
      </c>
      <c r="B979" s="35">
        <v>1.0</v>
      </c>
      <c r="C979" s="6" t="s">
        <v>2190</v>
      </c>
      <c r="D979" s="57">
        <v>28008.0</v>
      </c>
      <c r="E979" s="37">
        <v>43733.0</v>
      </c>
      <c r="F979" s="32"/>
      <c r="H979" s="38" t="s">
        <v>2191</v>
      </c>
      <c r="I979" s="4"/>
    </row>
    <row r="980">
      <c r="A980" s="33" t="s">
        <v>2192</v>
      </c>
      <c r="B980" s="35">
        <v>1.0</v>
      </c>
      <c r="C980" s="6" t="s">
        <v>2193</v>
      </c>
      <c r="D980" s="57">
        <v>172306.0</v>
      </c>
      <c r="E980" s="37">
        <v>43742.0</v>
      </c>
      <c r="F980" s="32"/>
      <c r="G980" s="6"/>
      <c r="H980" s="38" t="s">
        <v>2194</v>
      </c>
      <c r="I980" s="4"/>
    </row>
    <row r="981">
      <c r="A981" s="33" t="s">
        <v>2195</v>
      </c>
      <c r="B981" s="35">
        <v>1.0</v>
      </c>
      <c r="C981" s="6" t="s">
        <v>2196</v>
      </c>
      <c r="D981" s="57">
        <v>16027.0</v>
      </c>
      <c r="E981" s="37">
        <v>43900.0</v>
      </c>
      <c r="F981" s="32"/>
      <c r="G981" s="6"/>
      <c r="H981" s="38" t="s">
        <v>2197</v>
      </c>
      <c r="I981" s="4"/>
    </row>
    <row r="982">
      <c r="A982" s="33" t="s">
        <v>2198</v>
      </c>
      <c r="B982" s="35">
        <v>1.0</v>
      </c>
      <c r="C982" s="6" t="s">
        <v>2193</v>
      </c>
      <c r="D982" s="57">
        <v>9058094.0</v>
      </c>
      <c r="E982" s="37">
        <v>43868.0</v>
      </c>
      <c r="F982" s="32"/>
      <c r="G982" s="6"/>
      <c r="H982" s="38" t="s">
        <v>2199</v>
      </c>
      <c r="I982" s="4"/>
    </row>
    <row r="983">
      <c r="A983" s="50" t="s">
        <v>2200</v>
      </c>
      <c r="B983" s="35">
        <v>1.0</v>
      </c>
      <c r="C983" s="6" t="s">
        <v>2196</v>
      </c>
      <c r="D983" s="57">
        <v>101719.0</v>
      </c>
      <c r="E983" s="37">
        <v>43916.0</v>
      </c>
      <c r="F983" s="32"/>
      <c r="G983" s="6"/>
      <c r="H983" s="62" t="s">
        <v>2201</v>
      </c>
      <c r="I983" s="4"/>
    </row>
    <row r="984">
      <c r="A984" s="50" t="s">
        <v>2202</v>
      </c>
      <c r="B984" s="35">
        <v>1.0</v>
      </c>
      <c r="C984" s="6" t="s">
        <v>2175</v>
      </c>
      <c r="D984" s="57">
        <v>2877.0</v>
      </c>
      <c r="E984" s="37">
        <v>43906.0</v>
      </c>
      <c r="F984" s="32"/>
      <c r="G984" s="6"/>
      <c r="H984" s="38" t="s">
        <v>2203</v>
      </c>
      <c r="I984" s="4"/>
    </row>
    <row r="985">
      <c r="A985" s="50" t="s">
        <v>2204</v>
      </c>
      <c r="B985" s="35">
        <v>1.0</v>
      </c>
      <c r="C985" s="6" t="s">
        <v>2205</v>
      </c>
      <c r="D985" s="57">
        <v>333108.0</v>
      </c>
      <c r="E985" s="37">
        <v>43846.0</v>
      </c>
      <c r="F985" s="32"/>
      <c r="G985" s="6"/>
      <c r="H985" s="38" t="s">
        <v>2181</v>
      </c>
      <c r="I985" s="4"/>
    </row>
    <row r="986">
      <c r="A986" s="33" t="s">
        <v>2206</v>
      </c>
      <c r="B986" s="35">
        <v>1.0</v>
      </c>
      <c r="C986" s="6" t="s">
        <v>2207</v>
      </c>
      <c r="D986" s="57">
        <v>1532.0</v>
      </c>
      <c r="E986" s="37">
        <v>43903.0</v>
      </c>
      <c r="F986" s="32"/>
      <c r="G986" s="6"/>
      <c r="H986" s="38" t="s">
        <v>2208</v>
      </c>
      <c r="I986" s="4"/>
    </row>
    <row r="987">
      <c r="A987" s="33" t="s">
        <v>2209</v>
      </c>
      <c r="B987" s="35">
        <v>1.0</v>
      </c>
      <c r="C987" s="6" t="s">
        <v>2175</v>
      </c>
      <c r="D987" s="57">
        <v>2052493.0</v>
      </c>
      <c r="E987" s="37">
        <v>43805.0</v>
      </c>
      <c r="F987" s="32"/>
      <c r="G987" s="6"/>
      <c r="H987" s="38" t="s">
        <v>2210</v>
      </c>
      <c r="I987" s="4"/>
    </row>
    <row r="988">
      <c r="A988" s="33" t="s">
        <v>2211</v>
      </c>
      <c r="B988" s="35">
        <v>1.0</v>
      </c>
      <c r="C988" s="6" t="s">
        <v>2212</v>
      </c>
      <c r="D988" s="57">
        <v>25281.0</v>
      </c>
      <c r="E988" s="37">
        <v>43906.0</v>
      </c>
      <c r="F988" s="32"/>
      <c r="G988" s="6"/>
      <c r="H988" s="38" t="s">
        <v>2213</v>
      </c>
      <c r="I988" s="4"/>
    </row>
    <row r="989">
      <c r="A989" s="33" t="s">
        <v>2214</v>
      </c>
      <c r="B989" s="35">
        <v>1.0</v>
      </c>
      <c r="C989" s="6" t="s">
        <v>2215</v>
      </c>
      <c r="D989" s="57">
        <v>8735.0</v>
      </c>
      <c r="E989" s="37">
        <v>43908.0</v>
      </c>
      <c r="F989" s="32"/>
      <c r="G989" s="6"/>
      <c r="H989" s="40" t="s">
        <v>2216</v>
      </c>
      <c r="I989" s="4"/>
    </row>
    <row r="990">
      <c r="A990" s="33" t="s">
        <v>2217</v>
      </c>
      <c r="B990" s="35">
        <v>1.0</v>
      </c>
      <c r="C990" s="6" t="s">
        <v>2218</v>
      </c>
      <c r="D990" s="57">
        <v>14314.0</v>
      </c>
      <c r="E990" s="37">
        <v>43811.0</v>
      </c>
      <c r="F990" s="32"/>
      <c r="G990" s="6"/>
      <c r="H990" s="38" t="s">
        <v>2219</v>
      </c>
      <c r="I990" s="4"/>
    </row>
    <row r="991">
      <c r="A991" s="33" t="s">
        <v>2220</v>
      </c>
      <c r="B991" s="35">
        <v>1.0</v>
      </c>
      <c r="C991" s="6" t="s">
        <v>2196</v>
      </c>
      <c r="D991" s="57">
        <v>2743735.0</v>
      </c>
      <c r="E991" s="37">
        <v>43916.0</v>
      </c>
      <c r="F991" s="32"/>
      <c r="G991" s="6"/>
      <c r="H991" s="38" t="s">
        <v>2221</v>
      </c>
      <c r="I991" s="4"/>
    </row>
    <row r="992">
      <c r="A992" s="33" t="s">
        <v>2222</v>
      </c>
      <c r="B992" s="35">
        <v>1.0</v>
      </c>
      <c r="C992" s="6" t="s">
        <v>2175</v>
      </c>
      <c r="D992" s="57">
        <v>2914.0</v>
      </c>
      <c r="E992" s="37">
        <v>43906.0</v>
      </c>
      <c r="F992" s="32"/>
      <c r="G992" s="6"/>
      <c r="H992" s="38" t="s">
        <v>2223</v>
      </c>
      <c r="I992" s="4"/>
    </row>
    <row r="993">
      <c r="A993" s="33" t="s">
        <v>2224</v>
      </c>
      <c r="B993" s="35">
        <v>1.0</v>
      </c>
      <c r="C993" s="6" t="s">
        <v>2225</v>
      </c>
      <c r="D993" s="57">
        <v>18567.0</v>
      </c>
      <c r="E993" s="37">
        <v>43846.0</v>
      </c>
      <c r="F993" s="32"/>
      <c r="G993" s="6"/>
      <c r="H993" s="38" t="s">
        <v>2181</v>
      </c>
      <c r="I993" s="4"/>
    </row>
    <row r="994">
      <c r="A994" s="33" t="s">
        <v>2226</v>
      </c>
      <c r="B994" s="35">
        <v>1.0</v>
      </c>
      <c r="C994" s="6" t="s">
        <v>2227</v>
      </c>
      <c r="D994" s="57">
        <v>1309768.0</v>
      </c>
      <c r="E994" s="37">
        <v>43903.0</v>
      </c>
      <c r="F994" s="32"/>
      <c r="G994" s="6"/>
      <c r="H994" s="38" t="s">
        <v>2228</v>
      </c>
      <c r="I994" s="4"/>
    </row>
    <row r="995">
      <c r="A995" s="33" t="s">
        <v>2229</v>
      </c>
      <c r="B995" s="35">
        <v>1.0</v>
      </c>
      <c r="C995" s="6" t="s">
        <v>2196</v>
      </c>
      <c r="D995" s="53">
        <v>828741.0</v>
      </c>
      <c r="E995" s="37">
        <v>43819.0</v>
      </c>
      <c r="F995" s="32"/>
      <c r="G995" s="6"/>
      <c r="H995" s="38" t="s">
        <v>2230</v>
      </c>
      <c r="I995" s="4"/>
    </row>
    <row r="996">
      <c r="A996" s="50" t="s">
        <v>2231</v>
      </c>
      <c r="B996" s="35">
        <v>1.0</v>
      </c>
      <c r="C996" s="6" t="s">
        <v>2232</v>
      </c>
      <c r="D996" s="57">
        <v>25857.0</v>
      </c>
      <c r="E996" s="37">
        <v>43846.0</v>
      </c>
      <c r="F996" s="32"/>
      <c r="G996" s="6"/>
      <c r="H996" s="38" t="s">
        <v>2181</v>
      </c>
      <c r="I996" s="4"/>
    </row>
    <row r="997">
      <c r="A997" s="39"/>
      <c r="B997" s="4"/>
      <c r="C997" s="4"/>
      <c r="D997" s="4"/>
      <c r="E997" s="37"/>
      <c r="F997" s="32"/>
      <c r="G997" s="6"/>
      <c r="H997" s="40"/>
      <c r="I997" s="4"/>
    </row>
    <row r="998">
      <c r="A998" s="41" t="s">
        <v>2233</v>
      </c>
      <c r="B998" s="4">
        <f>SUM(B972:B997)</f>
        <v>25</v>
      </c>
      <c r="C998" s="4"/>
      <c r="D998" s="42">
        <f>IFERROR(__xludf.DUMMYFUNCTION("IMPORTDATA(""http://api.icef-online.org/api/country/JPN/population"")"),1.2117797E7)</f>
        <v>12117797</v>
      </c>
      <c r="E998" s="43" t="s">
        <v>27</v>
      </c>
      <c r="F998" s="36">
        <v>1.268E8</v>
      </c>
      <c r="G998" s="44">
        <f>(D998/F998)</f>
        <v>0.0955662224</v>
      </c>
      <c r="H998" s="40"/>
      <c r="I998" s="4"/>
    </row>
    <row r="999">
      <c r="A999" s="4"/>
      <c r="B999" s="4"/>
      <c r="C999" s="4"/>
      <c r="D999" s="4"/>
      <c r="E999" s="32"/>
      <c r="F999" s="32"/>
      <c r="G999" s="4"/>
      <c r="H999" s="40"/>
      <c r="I999" s="4"/>
    </row>
    <row r="1000">
      <c r="A1000" s="31" t="s">
        <v>2237</v>
      </c>
      <c r="B1000" s="4">
        <f>B1003</f>
        <v>1</v>
      </c>
      <c r="C1000" s="4"/>
      <c r="E1000" s="32"/>
      <c r="F1000" s="32"/>
      <c r="G1000" s="4"/>
      <c r="H1000" s="40"/>
      <c r="I1000" s="4"/>
    </row>
    <row r="1001">
      <c r="A1001" s="6" t="s">
        <v>2238</v>
      </c>
      <c r="B1001" s="35">
        <v>1.0</v>
      </c>
      <c r="C1001" s="6" t="s">
        <v>2239</v>
      </c>
      <c r="D1001" s="53">
        <v>85878.0</v>
      </c>
      <c r="E1001" s="37">
        <v>43809.0</v>
      </c>
      <c r="F1001" s="32"/>
      <c r="G1001" s="6"/>
      <c r="H1001" s="204" t="s">
        <v>2241</v>
      </c>
      <c r="I1001" s="4"/>
    </row>
    <row r="1002">
      <c r="A1002" s="4"/>
      <c r="B1002" s="4"/>
      <c r="C1002" s="4"/>
      <c r="D1002" s="4"/>
      <c r="E1002" s="32"/>
      <c r="F1002" s="32"/>
      <c r="G1002" s="4"/>
      <c r="H1002" s="40"/>
      <c r="I1002" s="4"/>
    </row>
    <row r="1003">
      <c r="A1003" s="41" t="s">
        <v>2254</v>
      </c>
      <c r="B1003" s="4">
        <f>sum(B1001:B1002)</f>
        <v>1</v>
      </c>
      <c r="C1003" s="4"/>
      <c r="D1003" s="56">
        <f>IFERROR(__xludf.DUMMYFUNCTION("IMPORTDATA(""http://api.icef-online.org/api/country/LTU/population"")"),85878.0)</f>
        <v>85878</v>
      </c>
      <c r="E1003" s="43" t="s">
        <v>27</v>
      </c>
      <c r="F1003" s="53">
        <v>2794000.0</v>
      </c>
      <c r="G1003" s="44">
        <f>(D1003/F1003)</f>
        <v>0.03073657838</v>
      </c>
      <c r="H1003" s="40"/>
      <c r="I1003" s="4"/>
    </row>
    <row r="1004">
      <c r="A1004" s="4"/>
      <c r="B1004" s="4"/>
      <c r="C1004" s="4"/>
      <c r="D1004" s="4"/>
      <c r="E1004" s="32"/>
      <c r="F1004" s="32"/>
      <c r="G1004" s="4"/>
      <c r="H1004" s="40"/>
      <c r="I1004" s="4"/>
    </row>
    <row r="1005">
      <c r="A1005" s="31" t="s">
        <v>2255</v>
      </c>
      <c r="B1005" s="4">
        <f>B1008</f>
        <v>1</v>
      </c>
      <c r="C1005" s="4"/>
      <c r="E1005" s="32"/>
      <c r="F1005" s="32"/>
      <c r="G1005" s="4"/>
      <c r="H1005" s="40"/>
      <c r="I1005" s="4"/>
    </row>
    <row r="1006">
      <c r="A1006" s="6" t="s">
        <v>2256</v>
      </c>
      <c r="B1006" s="35">
        <v>1.0</v>
      </c>
      <c r="C1006" s="6"/>
      <c r="D1006" s="49">
        <v>515696.0</v>
      </c>
      <c r="E1006" s="37">
        <v>43873.0</v>
      </c>
      <c r="F1006" s="32"/>
      <c r="G1006" s="6"/>
      <c r="H1006" s="38" t="s">
        <v>2257</v>
      </c>
      <c r="I1006" s="4"/>
    </row>
    <row r="1007">
      <c r="A1007" s="4"/>
      <c r="B1007" s="4"/>
      <c r="C1007" s="4"/>
      <c r="D1007" s="4"/>
      <c r="E1007" s="32"/>
      <c r="F1007" s="32"/>
      <c r="G1007" s="4"/>
      <c r="H1007" s="40"/>
      <c r="I1007" s="4"/>
    </row>
    <row r="1008">
      <c r="A1008" s="41" t="s">
        <v>2259</v>
      </c>
      <c r="B1008" s="4">
        <f>sum(B1006:B1007)</f>
        <v>1</v>
      </c>
      <c r="C1008" s="4"/>
      <c r="D1008" s="42">
        <f>IFERROR(__xludf.DUMMYFUNCTION("IMPORTDATA(""http://api.icef-online.org/api/country/MDV/population"")"),515700.0)</f>
        <v>515700</v>
      </c>
      <c r="E1008" s="43" t="s">
        <v>27</v>
      </c>
      <c r="F1008" s="57">
        <f>D1008</f>
        <v>515700</v>
      </c>
      <c r="G1008" s="44">
        <f>(D1008/F1008)</f>
        <v>1</v>
      </c>
      <c r="H1008" s="40"/>
      <c r="I1008" s="4"/>
    </row>
    <row r="1009">
      <c r="A1009" s="4"/>
      <c r="B1009" s="4"/>
      <c r="C1009" s="4"/>
      <c r="D1009" s="4"/>
      <c r="E1009" s="32"/>
      <c r="F1009" s="32"/>
      <c r="G1009" s="4"/>
      <c r="H1009" s="40"/>
      <c r="I1009" s="4"/>
    </row>
    <row r="1010">
      <c r="A1010" s="31" t="s">
        <v>2261</v>
      </c>
      <c r="B1010" s="4">
        <f>B1013</f>
        <v>1</v>
      </c>
      <c r="C1010" s="4"/>
      <c r="E1010" s="32"/>
      <c r="F1010" s="32"/>
      <c r="G1010" s="4"/>
      <c r="H1010" s="40"/>
      <c r="I1010" s="4"/>
    </row>
    <row r="1011">
      <c r="A1011" s="6" t="s">
        <v>2262</v>
      </c>
      <c r="B1011" s="35">
        <v>1.0</v>
      </c>
      <c r="C1011" s="6"/>
      <c r="D1011" s="57">
        <v>475701.0</v>
      </c>
      <c r="E1011" s="37">
        <v>43760.0</v>
      </c>
      <c r="F1011" s="32"/>
      <c r="G1011" s="4"/>
      <c r="H1011" s="38" t="s">
        <v>1647</v>
      </c>
      <c r="I1011" s="4"/>
    </row>
    <row r="1012">
      <c r="A1012" s="4"/>
      <c r="B1012" s="4"/>
      <c r="C1012" s="4"/>
      <c r="D1012" s="4"/>
      <c r="E1012" s="32"/>
      <c r="F1012" s="32"/>
      <c r="G1012" s="4"/>
      <c r="H1012" s="40"/>
      <c r="I1012" s="4"/>
    </row>
    <row r="1013">
      <c r="A1013" s="41" t="s">
        <v>2263</v>
      </c>
      <c r="B1013" s="4">
        <f>sum(B1011:B1012)</f>
        <v>1</v>
      </c>
      <c r="C1013" s="4"/>
      <c r="D1013" s="42">
        <f>IFERROR(__xludf.DUMMYFUNCTION("IMPORTDATA(""http://api.icef-online.org/api/country/MLT/population"")"),475701.0)</f>
        <v>475701</v>
      </c>
      <c r="E1013" s="43" t="s">
        <v>27</v>
      </c>
      <c r="F1013" s="57">
        <v>475701.0</v>
      </c>
      <c r="G1013" s="44">
        <f>(D1013/F1013)</f>
        <v>1</v>
      </c>
      <c r="H1013" s="40"/>
      <c r="I1013" s="4"/>
    </row>
    <row r="1014">
      <c r="A1014" s="4"/>
      <c r="B1014" s="4"/>
      <c r="C1014" s="4"/>
      <c r="D1014" s="4"/>
      <c r="E1014" s="32"/>
      <c r="F1014" s="32"/>
      <c r="G1014" s="4"/>
      <c r="H1014" s="40"/>
      <c r="I1014" s="4"/>
    </row>
    <row r="1015">
      <c r="A1015" s="188" t="s">
        <v>2264</v>
      </c>
      <c r="G1015" s="4"/>
      <c r="H1015" s="40"/>
      <c r="I1015" s="4"/>
    </row>
    <row r="1016">
      <c r="A1016" s="31" t="s">
        <v>2265</v>
      </c>
      <c r="B1016" s="4">
        <f>B1021</f>
        <v>3</v>
      </c>
      <c r="C1016" s="4"/>
      <c r="D1016" s="4"/>
      <c r="E1016" s="32"/>
      <c r="F1016" s="32"/>
      <c r="G1016" s="4"/>
      <c r="H1016" s="40"/>
      <c r="I1016" s="4"/>
    </row>
    <row r="1017">
      <c r="A1017" s="6" t="s">
        <v>2266</v>
      </c>
      <c r="B1017" s="35">
        <v>1.0</v>
      </c>
      <c r="C1017" s="6" t="s">
        <v>2267</v>
      </c>
      <c r="D1017" s="57">
        <v>866737.0</v>
      </c>
      <c r="E1017" s="37">
        <v>43636.0</v>
      </c>
      <c r="F1017" s="32"/>
      <c r="G1017" s="4"/>
      <c r="H1017" s="38" t="s">
        <v>2268</v>
      </c>
      <c r="I1017" s="4"/>
    </row>
    <row r="1018">
      <c r="A1018" s="53" t="s">
        <v>2269</v>
      </c>
      <c r="B1018" s="35">
        <v>1.0</v>
      </c>
      <c r="C1018" s="6" t="s">
        <v>2267</v>
      </c>
      <c r="D1018" s="57">
        <v>159556.0</v>
      </c>
      <c r="E1018" s="37">
        <v>43647.0</v>
      </c>
      <c r="F1018" s="32"/>
      <c r="G1018" s="4"/>
      <c r="H1018" s="38" t="s">
        <v>2271</v>
      </c>
      <c r="I1018" s="4"/>
    </row>
    <row r="1019">
      <c r="A1019" s="53" t="s">
        <v>2272</v>
      </c>
      <c r="B1019" s="35">
        <v>1.0</v>
      </c>
      <c r="C1019" s="6" t="s">
        <v>2273</v>
      </c>
      <c r="D1019" s="57">
        <v>345080.0</v>
      </c>
      <c r="E1019" s="37">
        <v>43657.0</v>
      </c>
      <c r="F1019" s="32"/>
      <c r="G1019" s="4"/>
      <c r="H1019" s="38" t="s">
        <v>2274</v>
      </c>
      <c r="I1019" s="4"/>
    </row>
    <row r="1020">
      <c r="A1020" s="4"/>
      <c r="B1020" s="4"/>
      <c r="C1020" s="4"/>
      <c r="D1020" s="4"/>
      <c r="E1020" s="32"/>
      <c r="F1020" s="32"/>
      <c r="G1020" s="4"/>
      <c r="H1020" s="40"/>
      <c r="I1020" s="4"/>
    </row>
    <row r="1021">
      <c r="A1021" s="41" t="s">
        <v>2276</v>
      </c>
      <c r="B1021" s="112">
        <f>SUM(B1017:B1020)</f>
        <v>3</v>
      </c>
      <c r="C1021" s="4"/>
      <c r="D1021" s="42">
        <f>IFERROR(__xludf.DUMMYFUNCTION("IMPORTDATA(""http://api.icef-online.org/api/country/NLD/population"")"),1371373.0)</f>
        <v>1371373</v>
      </c>
      <c r="E1021" s="43" t="s">
        <v>27</v>
      </c>
      <c r="F1021" s="57">
        <v>1.7104464E7</v>
      </c>
      <c r="G1021" s="44">
        <f>(D1021/F1021)</f>
        <v>0.08017632122</v>
      </c>
      <c r="H1021" s="40"/>
      <c r="I1021" s="4"/>
    </row>
    <row r="1022">
      <c r="A1022" s="4"/>
      <c r="B1022" s="4"/>
      <c r="C1022" s="4"/>
      <c r="D1022" s="4"/>
      <c r="E1022" s="32"/>
      <c r="F1022" s="32"/>
      <c r="G1022" s="4"/>
      <c r="H1022" s="40"/>
      <c r="I1022" s="4"/>
    </row>
    <row r="1023">
      <c r="A1023" s="31" t="s">
        <v>2258</v>
      </c>
      <c r="B1023" s="4">
        <f>B1041</f>
        <v>16</v>
      </c>
      <c r="C1023" s="4"/>
      <c r="D1023" s="4"/>
      <c r="E1023" s="32"/>
      <c r="F1023" s="32"/>
      <c r="G1023" s="4"/>
      <c r="H1023" s="40"/>
      <c r="I1023" s="4"/>
    </row>
    <row r="1024">
      <c r="A1024" s="6" t="s">
        <v>2277</v>
      </c>
      <c r="B1024" s="35">
        <v>1.0</v>
      </c>
      <c r="C1024" s="6" t="s">
        <v>2278</v>
      </c>
      <c r="D1024" s="57">
        <v>1628900.0</v>
      </c>
      <c r="E1024" s="37">
        <v>43627.0</v>
      </c>
      <c r="F1024" s="32"/>
      <c r="G1024" s="4"/>
      <c r="H1024" s="38" t="s">
        <v>2279</v>
      </c>
      <c r="I1024" s="4"/>
    </row>
    <row r="1025">
      <c r="A1025" s="6" t="s">
        <v>2280</v>
      </c>
      <c r="B1025" s="35">
        <v>1.0</v>
      </c>
      <c r="C1025" s="6" t="s">
        <v>2281</v>
      </c>
      <c r="D1025" s="36">
        <v>305700.0</v>
      </c>
      <c r="E1025" s="37">
        <v>43643.0</v>
      </c>
      <c r="F1025" s="32"/>
      <c r="G1025" s="4"/>
      <c r="H1025" s="38" t="s">
        <v>2282</v>
      </c>
      <c r="I1025" s="4"/>
    </row>
    <row r="1026">
      <c r="A1026" s="6" t="s">
        <v>2283</v>
      </c>
      <c r="B1026" s="35">
        <v>1.0</v>
      </c>
      <c r="C1026" s="6" t="s">
        <v>2284</v>
      </c>
      <c r="D1026" s="57">
        <v>624000.0</v>
      </c>
      <c r="E1026" s="37">
        <v>43601.0</v>
      </c>
      <c r="F1026" s="32"/>
      <c r="G1026" s="4"/>
      <c r="H1026" s="38" t="s">
        <v>2285</v>
      </c>
      <c r="I1026" s="4"/>
    </row>
    <row r="1027">
      <c r="A1027" s="6" t="s">
        <v>2286</v>
      </c>
      <c r="B1027" s="35">
        <v>1.0</v>
      </c>
      <c r="C1027" s="6" t="s">
        <v>2284</v>
      </c>
      <c r="D1027" s="57">
        <v>381500.0</v>
      </c>
      <c r="E1027" s="37">
        <v>43608.0</v>
      </c>
      <c r="F1027" s="32"/>
      <c r="G1027" s="4"/>
      <c r="H1027" s="38" t="s">
        <v>2287</v>
      </c>
      <c r="I1027" s="4"/>
    </row>
    <row r="1028">
      <c r="A1028" s="6" t="s">
        <v>2289</v>
      </c>
      <c r="B1028" s="35">
        <v>1.0</v>
      </c>
      <c r="C1028" s="6" t="s">
        <v>2290</v>
      </c>
      <c r="D1028" s="57">
        <v>130700.0</v>
      </c>
      <c r="E1028" s="37">
        <v>43641.0</v>
      </c>
      <c r="F1028" s="32"/>
      <c r="G1028" s="4"/>
      <c r="H1028" s="38" t="s">
        <v>2291</v>
      </c>
      <c r="I1028" s="4"/>
    </row>
    <row r="1029">
      <c r="A1029" s="6" t="s">
        <v>2292</v>
      </c>
      <c r="B1029" s="35">
        <v>1.0</v>
      </c>
      <c r="C1029" s="6" t="s">
        <v>2293</v>
      </c>
      <c r="D1029" s="57">
        <v>521500.0</v>
      </c>
      <c r="E1029" s="37">
        <v>43698.0</v>
      </c>
      <c r="F1029" s="32"/>
      <c r="G1029" s="4"/>
      <c r="H1029" s="38" t="s">
        <v>2294</v>
      </c>
      <c r="I1029" s="4"/>
    </row>
    <row r="1030">
      <c r="A1030" s="6" t="s">
        <v>2295</v>
      </c>
      <c r="B1030" s="35">
        <v>1.0</v>
      </c>
      <c r="C1030" s="6" t="s">
        <v>2296</v>
      </c>
      <c r="D1030" s="36">
        <v>165900.0</v>
      </c>
      <c r="E1030" s="37">
        <v>43642.0</v>
      </c>
      <c r="F1030" s="32"/>
      <c r="G1030" s="4"/>
      <c r="H1030" s="38" t="s">
        <v>2297</v>
      </c>
      <c r="I1030" s="4"/>
    </row>
    <row r="1031">
      <c r="A1031" s="6" t="s">
        <v>2298</v>
      </c>
      <c r="B1031" s="35">
        <v>1.0</v>
      </c>
      <c r="C1031" s="6" t="s">
        <v>2293</v>
      </c>
      <c r="D1031" s="36">
        <v>105900.0</v>
      </c>
      <c r="E1031" s="37">
        <v>43643.0</v>
      </c>
      <c r="F1031" s="47"/>
      <c r="G1031" s="4"/>
      <c r="H1031" s="38" t="s">
        <v>2299</v>
      </c>
      <c r="I1031" s="4"/>
    </row>
    <row r="1032">
      <c r="A1032" s="6" t="s">
        <v>2300</v>
      </c>
      <c r="B1032" s="35">
        <v>1.0</v>
      </c>
      <c r="C1032" s="6" t="s">
        <v>2293</v>
      </c>
      <c r="D1032" s="57">
        <v>53200.0</v>
      </c>
      <c r="E1032" s="37">
        <v>43608.0</v>
      </c>
      <c r="F1032" s="43">
        <v>2025.0</v>
      </c>
      <c r="G1032" s="4"/>
      <c r="H1032" s="38" t="s">
        <v>2301</v>
      </c>
      <c r="I1032" s="4"/>
    </row>
    <row r="1033">
      <c r="A1033" s="6" t="s">
        <v>2302</v>
      </c>
      <c r="B1033" s="35">
        <v>1.0</v>
      </c>
      <c r="C1033" s="6" t="s">
        <v>2303</v>
      </c>
      <c r="D1033" s="57">
        <v>51900.0</v>
      </c>
      <c r="E1033" s="37">
        <v>43601.0</v>
      </c>
      <c r="F1033" s="32"/>
      <c r="G1033" s="4"/>
      <c r="H1033" s="38" t="s">
        <v>2304</v>
      </c>
      <c r="I1033" s="4"/>
    </row>
    <row r="1034">
      <c r="A1034" s="6" t="s">
        <v>2305</v>
      </c>
      <c r="B1034" s="35">
        <v>1.0</v>
      </c>
      <c r="C1034" s="6" t="s">
        <v>2281</v>
      </c>
      <c r="D1034" s="36">
        <v>9100.0</v>
      </c>
      <c r="E1034" s="37">
        <v>43713.0</v>
      </c>
      <c r="F1034" s="32"/>
      <c r="G1034" s="4"/>
      <c r="H1034" s="38" t="s">
        <v>2306</v>
      </c>
      <c r="I1034" s="4"/>
    </row>
    <row r="1035">
      <c r="A1035" s="6" t="s">
        <v>2307</v>
      </c>
      <c r="B1035" s="35">
        <v>1.0</v>
      </c>
      <c r="C1035" s="6" t="s">
        <v>2293</v>
      </c>
      <c r="D1035" s="36">
        <v>56700.0</v>
      </c>
      <c r="E1035" s="37">
        <v>43642.0</v>
      </c>
      <c r="F1035" s="32"/>
      <c r="G1035" s="4"/>
      <c r="H1035" s="38" t="s">
        <v>2308</v>
      </c>
      <c r="I1035" s="4"/>
    </row>
    <row r="1036">
      <c r="A1036" s="6" t="s">
        <v>2309</v>
      </c>
      <c r="B1036" s="35">
        <v>1.0</v>
      </c>
      <c r="C1036" s="6" t="s">
        <v>2290</v>
      </c>
      <c r="D1036" s="36">
        <v>39100.0</v>
      </c>
      <c r="E1036" s="37">
        <v>43643.0</v>
      </c>
      <c r="F1036" s="32"/>
      <c r="G1036" s="4"/>
      <c r="H1036" s="38" t="s">
        <v>2310</v>
      </c>
      <c r="I1036" s="4"/>
    </row>
    <row r="1037">
      <c r="A1037" s="6" t="s">
        <v>2311</v>
      </c>
      <c r="B1037" s="35">
        <v>1.0</v>
      </c>
      <c r="C1037" s="6" t="s">
        <v>2293</v>
      </c>
      <c r="D1037" s="36">
        <v>216300.0</v>
      </c>
      <c r="E1037" s="37">
        <v>43636.0</v>
      </c>
      <c r="F1037" s="32"/>
      <c r="G1037" s="4"/>
      <c r="H1037" s="38" t="s">
        <v>2312</v>
      </c>
      <c r="I1037" s="4"/>
    </row>
    <row r="1038">
      <c r="A1038" s="6" t="s">
        <v>2313</v>
      </c>
      <c r="B1038" s="35">
        <v>1.0</v>
      </c>
      <c r="C1038" s="6" t="s">
        <v>2314</v>
      </c>
      <c r="D1038" s="36">
        <v>44500.0</v>
      </c>
      <c r="E1038" s="37">
        <v>43872.0</v>
      </c>
      <c r="F1038" s="32"/>
      <c r="G1038" s="4"/>
      <c r="H1038" s="38" t="s">
        <v>2315</v>
      </c>
      <c r="I1038" s="4"/>
    </row>
    <row r="1039">
      <c r="A1039" s="6" t="s">
        <v>2316</v>
      </c>
      <c r="B1039" s="35">
        <v>1.0</v>
      </c>
      <c r="C1039" s="6" t="s">
        <v>2317</v>
      </c>
      <c r="D1039" s="36">
        <v>91400.0</v>
      </c>
      <c r="E1039" s="37">
        <v>43671.0</v>
      </c>
      <c r="F1039" s="32"/>
      <c r="G1039" s="4"/>
      <c r="H1039" s="38" t="s">
        <v>2318</v>
      </c>
      <c r="I1039" s="4"/>
    </row>
    <row r="1040">
      <c r="A1040" s="4"/>
      <c r="B1040" s="4"/>
      <c r="C1040" s="4"/>
      <c r="D1040" s="4"/>
      <c r="E1040" s="32"/>
      <c r="F1040" s="32"/>
      <c r="G1040" s="4"/>
      <c r="H1040" s="40"/>
      <c r="I1040" s="4"/>
    </row>
    <row r="1041">
      <c r="A1041" s="41" t="s">
        <v>2319</v>
      </c>
      <c r="B1041" s="4">
        <f>SUM(B1024:B1040)</f>
        <v>16</v>
      </c>
      <c r="C1041" s="4"/>
      <c r="D1041" s="42">
        <f>IFERROR(__xludf.DUMMYFUNCTION("IMPORTDATA(""https://api.icef-online.org/api/country/NZL/population"")"),3603600.0)</f>
        <v>3603600</v>
      </c>
      <c r="E1041" s="43" t="s">
        <v>27</v>
      </c>
      <c r="F1041" s="57">
        <v>4786963.0</v>
      </c>
      <c r="G1041" s="44">
        <f>(D1041/F1041)</f>
        <v>0.7527946216</v>
      </c>
      <c r="H1041" s="40"/>
      <c r="I1041" s="4"/>
    </row>
    <row r="1042">
      <c r="A1042" s="4"/>
      <c r="B1042" s="4"/>
      <c r="C1042" s="4"/>
      <c r="D1042" s="4"/>
      <c r="E1042" s="32"/>
      <c r="F1042" s="32"/>
      <c r="G1042" s="4"/>
      <c r="H1042" s="40"/>
      <c r="I1042" s="4"/>
    </row>
    <row r="1043">
      <c r="A1043" s="31" t="s">
        <v>2320</v>
      </c>
      <c r="B1043" s="4">
        <f>B1048</f>
        <v>3</v>
      </c>
      <c r="C1043" s="4"/>
      <c r="D1043" s="4"/>
      <c r="E1043" s="32"/>
      <c r="F1043" s="32"/>
      <c r="G1043" s="4"/>
      <c r="H1043" s="40"/>
      <c r="I1043" s="4"/>
    </row>
    <row r="1044">
      <c r="A1044" s="6" t="s">
        <v>2321</v>
      </c>
      <c r="B1044" s="35">
        <v>1.0</v>
      </c>
      <c r="C1044" s="6" t="s">
        <v>2322</v>
      </c>
      <c r="D1044" s="36">
        <v>605421.0</v>
      </c>
      <c r="E1044" s="37">
        <v>43663.0</v>
      </c>
      <c r="F1044" s="32"/>
      <c r="G1044" s="4"/>
      <c r="H1044" s="38" t="s">
        <v>2323</v>
      </c>
      <c r="I1044" s="4"/>
    </row>
    <row r="1045">
      <c r="A1045" s="6" t="s">
        <v>2324</v>
      </c>
      <c r="B1045" s="35">
        <v>1.0</v>
      </c>
      <c r="C1045" s="6" t="s">
        <v>2325</v>
      </c>
      <c r="D1045" s="36">
        <v>922611.0</v>
      </c>
      <c r="E1045" s="37">
        <v>43753.0</v>
      </c>
      <c r="F1045" s="32"/>
      <c r="G1045" s="4"/>
      <c r="H1045" s="38" t="s">
        <v>2326</v>
      </c>
      <c r="I1045" s="4"/>
    </row>
    <row r="1046">
      <c r="A1046" s="53" t="s">
        <v>2328</v>
      </c>
      <c r="B1046" s="35">
        <v>1.0</v>
      </c>
      <c r="C1046" s="6" t="s">
        <v>2329</v>
      </c>
      <c r="D1046" s="36">
        <v>20978.0</v>
      </c>
      <c r="E1046" s="37">
        <v>43682.0</v>
      </c>
      <c r="F1046" s="32"/>
      <c r="G1046" s="4"/>
      <c r="H1046" s="38" t="s">
        <v>2330</v>
      </c>
      <c r="I1046" s="4"/>
    </row>
    <row r="1047">
      <c r="A1047" s="4"/>
      <c r="B1047" s="4"/>
      <c r="C1047" s="4"/>
      <c r="D1047" s="4"/>
      <c r="E1047" s="32"/>
      <c r="F1047" s="32"/>
      <c r="G1047" s="4"/>
      <c r="H1047" s="40"/>
      <c r="I1047" s="4"/>
    </row>
    <row r="1048">
      <c r="A1048" s="41" t="s">
        <v>2331</v>
      </c>
      <c r="B1048" s="4">
        <f>SUM(B1044:B1047)</f>
        <v>3</v>
      </c>
      <c r="C1048" s="4"/>
      <c r="D1048" s="42">
        <f>IFERROR(__xludf.DUMMYFUNCTION("IMPORTDATA(""http://api.icef-online.org/api/country/PHL/population"")"),1549010.0)</f>
        <v>1549010</v>
      </c>
      <c r="E1048" s="43" t="s">
        <v>27</v>
      </c>
      <c r="F1048" s="57">
        <v>1.06651E8</v>
      </c>
      <c r="G1048" s="44">
        <f>(D1048/F1048)</f>
        <v>0.01452410198</v>
      </c>
      <c r="H1048" s="40"/>
      <c r="I1048" s="4"/>
    </row>
    <row r="1049">
      <c r="A1049" s="4"/>
      <c r="B1049" s="4"/>
      <c r="C1049" s="4"/>
      <c r="D1049" s="4"/>
      <c r="E1049" s="32"/>
      <c r="F1049" s="32"/>
      <c r="G1049" s="4"/>
      <c r="H1049" s="40"/>
      <c r="I1049" s="4"/>
    </row>
    <row r="1050">
      <c r="A1050" s="31" t="s">
        <v>2332</v>
      </c>
      <c r="B1050" s="4">
        <f>B1057</f>
        <v>5</v>
      </c>
      <c r="C1050" s="4"/>
      <c r="D1050" s="4"/>
      <c r="E1050" s="32"/>
      <c r="F1050" s="32"/>
      <c r="G1050" s="4"/>
      <c r="H1050" s="40"/>
      <c r="I1050" s="4"/>
    </row>
    <row r="1051">
      <c r="A1051" s="6" t="s">
        <v>2333</v>
      </c>
      <c r="B1051" s="35">
        <v>1.0</v>
      </c>
      <c r="C1051" s="6" t="s">
        <v>2334</v>
      </c>
      <c r="D1051" s="36">
        <v>771069.0</v>
      </c>
      <c r="E1051" s="37">
        <v>43642.0</v>
      </c>
      <c r="F1051" s="32"/>
      <c r="G1051" s="4"/>
      <c r="H1051" s="38" t="s">
        <v>2335</v>
      </c>
      <c r="I1051" s="4"/>
    </row>
    <row r="1052">
      <c r="A1052" s="6" t="s">
        <v>2336</v>
      </c>
      <c r="B1052" s="35">
        <v>1.0</v>
      </c>
      <c r="C1052" s="6" t="s">
        <v>2337</v>
      </c>
      <c r="D1052" s="36">
        <v>685285.0</v>
      </c>
      <c r="E1052" s="37">
        <v>43649.0</v>
      </c>
      <c r="F1052" s="32"/>
      <c r="G1052" s="4"/>
      <c r="H1052" s="38" t="s">
        <v>2338</v>
      </c>
      <c r="I1052" s="4"/>
    </row>
    <row r="1053">
      <c r="A1053" s="188" t="s">
        <v>2339</v>
      </c>
      <c r="B1053" s="35">
        <v>1.0</v>
      </c>
      <c r="C1053" s="6" t="s">
        <v>2340</v>
      </c>
      <c r="D1053" s="36">
        <v>2902365.0</v>
      </c>
      <c r="E1053" s="37">
        <v>43720.0</v>
      </c>
      <c r="F1053" s="32"/>
      <c r="G1053" s="4"/>
      <c r="H1053" s="38" t="s">
        <v>2342</v>
      </c>
      <c r="I1053" s="4"/>
    </row>
    <row r="1054">
      <c r="A1054" s="6" t="s">
        <v>2343</v>
      </c>
      <c r="B1054" s="35">
        <v>1.0</v>
      </c>
      <c r="C1054" s="6" t="s">
        <v>2344</v>
      </c>
      <c r="D1054" s="36">
        <v>1777972.0</v>
      </c>
      <c r="E1054" s="37">
        <v>43650.0</v>
      </c>
      <c r="F1054" s="32"/>
      <c r="G1054" s="4"/>
      <c r="H1054" s="38" t="s">
        <v>2345</v>
      </c>
      <c r="I1054" s="4"/>
    </row>
    <row r="1055">
      <c r="A1055" s="6" t="s">
        <v>2347</v>
      </c>
      <c r="B1055" s="35">
        <v>1.0</v>
      </c>
      <c r="C1055" s="6" t="s">
        <v>2348</v>
      </c>
      <c r="D1055" s="36">
        <v>10848.0</v>
      </c>
      <c r="E1055" s="37">
        <v>43671.0</v>
      </c>
      <c r="F1055" s="32"/>
      <c r="G1055" s="4"/>
      <c r="H1055" s="38" t="s">
        <v>2349</v>
      </c>
      <c r="I1055" s="4"/>
    </row>
    <row r="1056">
      <c r="A1056" s="4"/>
      <c r="B1056" s="4"/>
      <c r="C1056" s="4"/>
      <c r="D1056" s="4"/>
      <c r="E1056" s="32"/>
      <c r="F1056" s="32"/>
      <c r="G1056" s="4"/>
      <c r="H1056" s="40"/>
      <c r="I1056" s="4"/>
    </row>
    <row r="1057">
      <c r="A1057" s="41" t="s">
        <v>2350</v>
      </c>
      <c r="B1057" s="4">
        <f>sum(B1051:B1056)</f>
        <v>5</v>
      </c>
      <c r="C1057" s="4"/>
      <c r="D1057" s="42">
        <f>IFERROR(__xludf.DUMMYFUNCTION("IMPORTDATA(""https://admin.icef-online.org/api/country/POL/population"")"),6147539.0)</f>
        <v>6147539</v>
      </c>
      <c r="E1057" s="43" t="s">
        <v>27</v>
      </c>
      <c r="F1057" s="57">
        <v>3.864524E7</v>
      </c>
      <c r="G1057" s="44">
        <f>(D1057/F1057)</f>
        <v>0.1590762278</v>
      </c>
      <c r="H1057" s="40"/>
      <c r="I1057" s="4"/>
    </row>
    <row r="1058">
      <c r="A1058" s="4"/>
      <c r="B1058" s="4"/>
      <c r="C1058" s="4"/>
      <c r="D1058" s="4"/>
      <c r="E1058" s="32"/>
      <c r="F1058" s="32"/>
      <c r="G1058" s="4"/>
      <c r="H1058" s="40"/>
      <c r="I1058" s="4"/>
    </row>
    <row r="1059">
      <c r="A1059" s="212" t="s">
        <v>2351</v>
      </c>
      <c r="B1059" s="4">
        <v>0.0</v>
      </c>
      <c r="C1059" s="4"/>
      <c r="D1059" s="4"/>
      <c r="E1059" s="32"/>
      <c r="F1059" s="32"/>
      <c r="G1059" s="4"/>
      <c r="H1059" s="40"/>
      <c r="I1059" s="4"/>
    </row>
    <row r="1060">
      <c r="A1060" s="6"/>
      <c r="B1060" s="35"/>
      <c r="C1060" s="4"/>
      <c r="D1060" s="213">
        <v>0.0</v>
      </c>
      <c r="E1060" s="37"/>
      <c r="F1060" s="32"/>
      <c r="G1060" s="4"/>
      <c r="H1060" s="40"/>
      <c r="I1060" s="4"/>
    </row>
    <row r="1061">
      <c r="A1061" s="41" t="s">
        <v>2352</v>
      </c>
      <c r="B1061" s="4"/>
      <c r="C1061" s="4"/>
      <c r="D1061" s="4"/>
      <c r="E1061" s="43"/>
      <c r="F1061" s="57"/>
      <c r="G1061" s="44"/>
      <c r="I1061" s="4"/>
    </row>
    <row r="1062">
      <c r="A1062" s="6" t="s">
        <v>2353</v>
      </c>
      <c r="B1062" s="4"/>
      <c r="C1062" s="4"/>
      <c r="D1062" s="4"/>
      <c r="E1062" s="37">
        <v>43623.0</v>
      </c>
      <c r="F1062" s="32"/>
      <c r="G1062" s="4"/>
      <c r="H1062" s="38" t="s">
        <v>2354</v>
      </c>
      <c r="I1062" s="4"/>
    </row>
    <row r="1063">
      <c r="A1063" s="4"/>
      <c r="B1063" s="4"/>
      <c r="C1063" s="4"/>
      <c r="D1063" s="4"/>
      <c r="E1063" s="32"/>
      <c r="F1063" s="32"/>
      <c r="G1063" s="4"/>
      <c r="H1063" s="40"/>
      <c r="I1063" s="4"/>
    </row>
    <row r="1064">
      <c r="A1064" s="31" t="s">
        <v>2355</v>
      </c>
      <c r="B1064" s="4">
        <f>B1067</f>
        <v>1</v>
      </c>
      <c r="C1064" s="4"/>
      <c r="E1064" s="32"/>
      <c r="F1064" s="32"/>
      <c r="G1064" s="4"/>
      <c r="H1064" s="40"/>
      <c r="I1064" s="4"/>
    </row>
    <row r="1065">
      <c r="A1065" s="6" t="s">
        <v>2357</v>
      </c>
      <c r="B1065" s="35">
        <v>1.0</v>
      </c>
      <c r="C1065" s="6" t="s">
        <v>2358</v>
      </c>
      <c r="D1065" s="57">
        <v>11465.0</v>
      </c>
      <c r="E1065" s="37">
        <v>43726.0</v>
      </c>
      <c r="F1065" s="32"/>
      <c r="G1065" s="4"/>
      <c r="H1065" s="38" t="s">
        <v>2359</v>
      </c>
      <c r="I1065" s="4"/>
    </row>
    <row r="1066">
      <c r="A1066" s="4"/>
      <c r="B1066" s="4"/>
      <c r="C1066" s="4"/>
      <c r="D1066" s="4"/>
      <c r="E1066" s="32"/>
      <c r="F1066" s="32"/>
      <c r="G1066" s="4"/>
      <c r="H1066" s="40"/>
      <c r="I1066" s="4"/>
    </row>
    <row r="1067">
      <c r="A1067" s="41" t="s">
        <v>2361</v>
      </c>
      <c r="B1067" s="4">
        <f>sum(B1065:B1066)</f>
        <v>1</v>
      </c>
      <c r="C1067" s="4"/>
      <c r="D1067" s="42">
        <f>IFERROR(__xludf.DUMMYFUNCTION("IMPORTDATA(""http://api.icef-online.org/api/country/SVK/population"")"),11465.0)</f>
        <v>11465</v>
      </c>
      <c r="E1067" s="43" t="s">
        <v>27</v>
      </c>
      <c r="F1067" s="57">
        <v>5450421.0</v>
      </c>
      <c r="G1067" s="44">
        <f>(D1067/F1067)</f>
        <v>0.002103507234</v>
      </c>
      <c r="H1067" s="40"/>
      <c r="I1067" s="4"/>
    </row>
    <row r="1068">
      <c r="A1068" s="4"/>
      <c r="B1068" s="4"/>
      <c r="C1068" s="4"/>
      <c r="D1068" s="4"/>
      <c r="E1068" s="32"/>
      <c r="F1068" s="32"/>
      <c r="G1068" s="4"/>
      <c r="H1068" s="40"/>
      <c r="I1068" s="4"/>
    </row>
    <row r="1069">
      <c r="A1069" s="31" t="s">
        <v>2362</v>
      </c>
      <c r="B1069" s="4">
        <f>B1072</f>
        <v>1</v>
      </c>
      <c r="C1069" s="4"/>
      <c r="E1069" s="32"/>
      <c r="F1069" s="32"/>
      <c r="G1069" s="4"/>
      <c r="H1069" s="40"/>
      <c r="I1069" s="4"/>
    </row>
    <row r="1070">
      <c r="A1070" s="6" t="s">
        <v>2363</v>
      </c>
      <c r="B1070" s="35">
        <v>1.0</v>
      </c>
      <c r="C1070" s="113" t="s">
        <v>2364</v>
      </c>
      <c r="D1070" s="57">
        <v>2194516.0</v>
      </c>
      <c r="E1070" s="37">
        <v>43760.0</v>
      </c>
      <c r="F1070" s="32"/>
      <c r="G1070" s="4"/>
      <c r="H1070" s="38" t="s">
        <v>2365</v>
      </c>
      <c r="I1070" s="4"/>
    </row>
    <row r="1071">
      <c r="A1071" s="4"/>
      <c r="B1071" s="4"/>
      <c r="C1071" s="4"/>
      <c r="D1071" s="4"/>
      <c r="E1071" s="32"/>
      <c r="F1071" s="32"/>
      <c r="G1071" s="4"/>
      <c r="H1071" s="40"/>
      <c r="I1071" s="4"/>
    </row>
    <row r="1072">
      <c r="A1072" s="41" t="s">
        <v>2367</v>
      </c>
      <c r="B1072" s="4">
        <f>sum(B1070:B1071)</f>
        <v>1</v>
      </c>
      <c r="C1072" s="4"/>
      <c r="D1072" s="56">
        <f>IFERROR(__xludf.DUMMYFUNCTION("IMPORTDATA(""https://api.icef-online.org/api/country/KOR/population"")"),2194516.0)</f>
        <v>2194516</v>
      </c>
      <c r="E1072" s="43" t="s">
        <v>27</v>
      </c>
      <c r="F1072" s="57">
        <v>5.3072685E7</v>
      </c>
      <c r="G1072" s="44">
        <f>(D1070/F1072)</f>
        <v>0.04134925527</v>
      </c>
      <c r="H1072" s="40"/>
      <c r="I1072" s="4"/>
    </row>
    <row r="1073">
      <c r="A1073" s="4"/>
      <c r="B1073" s="4"/>
      <c r="C1073" s="4"/>
      <c r="D1073" s="6"/>
      <c r="E1073" s="32"/>
      <c r="F1073" s="32"/>
      <c r="G1073" s="4"/>
      <c r="H1073" s="40"/>
      <c r="I1073" s="4"/>
    </row>
    <row r="1074">
      <c r="A1074" s="31" t="s">
        <v>2368</v>
      </c>
      <c r="B1074" s="4">
        <f>B1101</f>
        <v>25</v>
      </c>
      <c r="C1074" s="4"/>
      <c r="D1074" s="215"/>
      <c r="E1074" s="32"/>
      <c r="F1074" s="32"/>
      <c r="G1074" s="4"/>
      <c r="H1074" s="40"/>
      <c r="I1074" s="4"/>
    </row>
    <row r="1075">
      <c r="A1075" s="6" t="s">
        <v>2372</v>
      </c>
      <c r="B1075" s="35">
        <v>1.0</v>
      </c>
      <c r="C1075" s="6" t="s">
        <v>1646</v>
      </c>
      <c r="D1075" s="57">
        <v>7671.0</v>
      </c>
      <c r="E1075" s="37">
        <v>43766.0</v>
      </c>
      <c r="F1075" s="32"/>
      <c r="G1075" s="4"/>
      <c r="H1075" s="38" t="s">
        <v>2373</v>
      </c>
      <c r="I1075" s="4"/>
    </row>
    <row r="1076">
      <c r="A1076" s="6" t="s">
        <v>2375</v>
      </c>
      <c r="B1076" s="35">
        <v>1.0</v>
      </c>
      <c r="C1076" s="6" t="s">
        <v>1646</v>
      </c>
      <c r="D1076" s="57">
        <v>1107220.0</v>
      </c>
      <c r="E1076" s="37">
        <v>43776.0</v>
      </c>
      <c r="F1076" s="32"/>
      <c r="G1076" s="4"/>
      <c r="H1076" s="38" t="s">
        <v>2376</v>
      </c>
      <c r="I1076" s="4"/>
    </row>
    <row r="1077">
      <c r="A1077" s="6" t="s">
        <v>2377</v>
      </c>
      <c r="B1077" s="35">
        <v>1.0</v>
      </c>
      <c r="C1077" s="6" t="s">
        <v>2379</v>
      </c>
      <c r="D1077" s="57">
        <v>1620343.0</v>
      </c>
      <c r="E1077" s="37">
        <v>43831.0</v>
      </c>
      <c r="F1077" s="32"/>
      <c r="G1077" s="4"/>
      <c r="H1077" s="38" t="s">
        <v>2380</v>
      </c>
      <c r="I1077" s="4"/>
    </row>
    <row r="1078">
      <c r="A1078" s="6" t="s">
        <v>2381</v>
      </c>
      <c r="B1078" s="35">
        <v>1.0</v>
      </c>
      <c r="C1078" s="6" t="s">
        <v>2382</v>
      </c>
      <c r="D1078" s="57">
        <v>2194965.0</v>
      </c>
      <c r="E1078" s="37">
        <v>43676.0</v>
      </c>
      <c r="F1078" s="32"/>
      <c r="G1078" s="4"/>
      <c r="H1078" s="38" t="s">
        <v>2383</v>
      </c>
      <c r="I1078" s="4"/>
    </row>
    <row r="1079">
      <c r="A1079" s="6" t="s">
        <v>2385</v>
      </c>
      <c r="B1079" s="35">
        <v>1.0</v>
      </c>
      <c r="C1079" s="6" t="s">
        <v>2386</v>
      </c>
      <c r="D1079" s="57">
        <v>2127685.0</v>
      </c>
      <c r="E1079" s="37">
        <v>43707.0</v>
      </c>
      <c r="F1079" s="32"/>
      <c r="G1079" s="4"/>
      <c r="H1079" s="38" t="s">
        <v>2387</v>
      </c>
      <c r="I1079" s="4"/>
    </row>
    <row r="1080">
      <c r="A1080" s="6" t="s">
        <v>2388</v>
      </c>
      <c r="B1080" s="35">
        <v>1.0</v>
      </c>
      <c r="C1080" s="6" t="s">
        <v>2390</v>
      </c>
      <c r="D1080" s="57">
        <v>31977.0</v>
      </c>
      <c r="E1080" s="37">
        <v>43676.0</v>
      </c>
      <c r="F1080" s="32"/>
      <c r="G1080" s="4"/>
      <c r="H1080" s="38" t="s">
        <v>2391</v>
      </c>
      <c r="I1080" s="4"/>
    </row>
    <row r="1081">
      <c r="A1081" s="6" t="s">
        <v>2392</v>
      </c>
      <c r="B1081" s="35">
        <v>1.0</v>
      </c>
      <c r="C1081" s="6" t="s">
        <v>2379</v>
      </c>
      <c r="D1081" s="57">
        <v>7522596.0</v>
      </c>
      <c r="E1081" s="37">
        <v>43599.0</v>
      </c>
      <c r="F1081" s="32"/>
      <c r="G1081" s="4"/>
      <c r="H1081" s="38" t="s">
        <v>2393</v>
      </c>
      <c r="I1081" s="4"/>
    </row>
    <row r="1082">
      <c r="A1082" s="6" t="s">
        <v>2395</v>
      </c>
      <c r="B1082" s="35">
        <v>1.0</v>
      </c>
      <c r="C1082" s="6" t="s">
        <v>2396</v>
      </c>
      <c r="D1082" s="57">
        <v>236982.0</v>
      </c>
      <c r="E1082" s="37">
        <v>43735.0</v>
      </c>
      <c r="F1082" s="32"/>
      <c r="G1082" s="4"/>
      <c r="H1082" s="38" t="s">
        <v>2397</v>
      </c>
      <c r="I1082" s="4"/>
    </row>
    <row r="1083">
      <c r="A1083" s="6" t="s">
        <v>2399</v>
      </c>
      <c r="B1083" s="35">
        <v>1.0</v>
      </c>
      <c r="C1083" s="6" t="s">
        <v>1646</v>
      </c>
      <c r="D1083" s="57">
        <v>29223.0</v>
      </c>
      <c r="E1083" s="37">
        <v>43725.0</v>
      </c>
      <c r="F1083" s="32"/>
      <c r="G1083" s="4"/>
      <c r="H1083" s="38" t="s">
        <v>2400</v>
      </c>
      <c r="I1083" s="4"/>
    </row>
    <row r="1084">
      <c r="A1084" s="6" t="s">
        <v>2402</v>
      </c>
      <c r="B1084" s="35">
        <v>1.0</v>
      </c>
      <c r="C1084" s="6" t="s">
        <v>2386</v>
      </c>
      <c r="D1084" s="57">
        <v>17352.0</v>
      </c>
      <c r="E1084" s="37">
        <v>43678.0</v>
      </c>
      <c r="F1084" s="32"/>
      <c r="G1084" s="4"/>
      <c r="H1084" s="38" t="s">
        <v>2403</v>
      </c>
      <c r="I1084" s="4"/>
    </row>
    <row r="1085">
      <c r="A1085" s="6" t="s">
        <v>2405</v>
      </c>
      <c r="B1085" s="35">
        <v>1.0</v>
      </c>
      <c r="C1085" s="6" t="s">
        <v>2386</v>
      </c>
      <c r="D1085" s="57">
        <v>41833.0</v>
      </c>
      <c r="E1085" s="37">
        <v>43676.0</v>
      </c>
      <c r="F1085" s="32"/>
      <c r="G1085" s="4"/>
      <c r="H1085" s="38" t="s">
        <v>2406</v>
      </c>
      <c r="I1085" s="4"/>
    </row>
    <row r="1086">
      <c r="A1086" s="6" t="s">
        <v>2408</v>
      </c>
      <c r="B1086" s="35">
        <v>1.0</v>
      </c>
      <c r="C1086" s="6" t="s">
        <v>2386</v>
      </c>
      <c r="D1086" s="57">
        <v>149183.0</v>
      </c>
      <c r="E1086" s="37">
        <v>43677.0</v>
      </c>
      <c r="F1086" s="32"/>
      <c r="G1086" s="4"/>
      <c r="H1086" s="38" t="s">
        <v>2409</v>
      </c>
      <c r="I1086" s="4"/>
    </row>
    <row r="1087">
      <c r="A1087" s="6" t="s">
        <v>2410</v>
      </c>
      <c r="B1087" s="35">
        <v>1.0</v>
      </c>
      <c r="C1087" s="6" t="s">
        <v>2411</v>
      </c>
      <c r="D1087" s="57">
        <v>151113.0</v>
      </c>
      <c r="E1087" s="37">
        <v>43741.0</v>
      </c>
      <c r="F1087" s="32"/>
      <c r="G1087" s="4"/>
      <c r="H1087" s="38" t="s">
        <v>2412</v>
      </c>
      <c r="I1087" s="4"/>
    </row>
    <row r="1088">
      <c r="A1088" s="6" t="s">
        <v>2414</v>
      </c>
      <c r="B1088" s="35">
        <v>1.0</v>
      </c>
      <c r="C1088" s="6" t="s">
        <v>2415</v>
      </c>
      <c r="D1088" s="57">
        <v>3200000.0</v>
      </c>
      <c r="E1088" s="37">
        <v>43733.0</v>
      </c>
      <c r="F1088" s="32"/>
      <c r="G1088" s="4"/>
      <c r="H1088" s="38" t="s">
        <v>2416</v>
      </c>
      <c r="I1088" s="4"/>
    </row>
    <row r="1089">
      <c r="A1089" s="6" t="s">
        <v>2417</v>
      </c>
      <c r="B1089" s="35">
        <v>1.0</v>
      </c>
      <c r="C1089" s="6" t="s">
        <v>1646</v>
      </c>
      <c r="D1089" s="57">
        <v>859307.0</v>
      </c>
      <c r="E1089" s="37">
        <v>43748.0</v>
      </c>
      <c r="F1089" s="32"/>
      <c r="G1089" s="4"/>
      <c r="H1089" s="38" t="s">
        <v>2418</v>
      </c>
      <c r="I1089" s="4"/>
    </row>
    <row r="1090">
      <c r="A1090" s="6" t="s">
        <v>2420</v>
      </c>
      <c r="B1090" s="35">
        <v>1.0</v>
      </c>
      <c r="C1090" s="6" t="s">
        <v>2415</v>
      </c>
      <c r="D1090" s="57">
        <v>8597.0</v>
      </c>
      <c r="E1090" s="37">
        <v>43775.0</v>
      </c>
      <c r="F1090" s="32"/>
      <c r="G1090" s="4"/>
      <c r="H1090" s="38" t="s">
        <v>2421</v>
      </c>
      <c r="I1090" s="4"/>
    </row>
    <row r="1091">
      <c r="A1091" s="6" t="s">
        <v>2423</v>
      </c>
      <c r="B1091" s="35">
        <v>1.0</v>
      </c>
      <c r="C1091" s="6" t="s">
        <v>2424</v>
      </c>
      <c r="D1091" s="57">
        <v>143978.0</v>
      </c>
      <c r="E1091" s="37">
        <v>43742.0</v>
      </c>
      <c r="F1091" s="32"/>
      <c r="G1091" s="4"/>
      <c r="H1091" s="38" t="s">
        <v>2425</v>
      </c>
      <c r="I1091" s="4"/>
    </row>
    <row r="1092">
      <c r="A1092" s="6" t="s">
        <v>2426</v>
      </c>
      <c r="B1092" s="35">
        <v>1.0</v>
      </c>
      <c r="C1092" s="6" t="s">
        <v>2396</v>
      </c>
      <c r="D1092" s="57">
        <v>12396.0</v>
      </c>
      <c r="E1092" s="37">
        <v>43678.0</v>
      </c>
      <c r="F1092" s="32"/>
      <c r="G1092" s="4"/>
      <c r="H1092" s="38" t="s">
        <v>2427</v>
      </c>
      <c r="I1092" s="4"/>
    </row>
    <row r="1093">
      <c r="A1093" s="6" t="s">
        <v>2428</v>
      </c>
      <c r="B1093" s="35">
        <v>1.0</v>
      </c>
      <c r="C1093" s="6" t="s">
        <v>2386</v>
      </c>
      <c r="D1093" s="57">
        <v>155549.0</v>
      </c>
      <c r="E1093" s="37">
        <v>43663.0</v>
      </c>
      <c r="F1093" s="32"/>
      <c r="G1093" s="4"/>
      <c r="H1093" s="38" t="s">
        <v>2429</v>
      </c>
      <c r="I1093" s="4"/>
    </row>
    <row r="1094">
      <c r="A1094" s="6" t="s">
        <v>2430</v>
      </c>
      <c r="B1094" s="35">
        <v>1.0</v>
      </c>
      <c r="C1094" s="6" t="s">
        <v>2379</v>
      </c>
      <c r="D1094" s="57">
        <v>90664.0</v>
      </c>
      <c r="E1094" s="37">
        <v>43815.0</v>
      </c>
      <c r="F1094" s="32"/>
      <c r="G1094" s="4"/>
      <c r="H1094" s="38" t="s">
        <v>2431</v>
      </c>
      <c r="I1094" s="4"/>
    </row>
    <row r="1095">
      <c r="A1095" s="6" t="s">
        <v>2433</v>
      </c>
      <c r="B1095" s="35">
        <v>1.0</v>
      </c>
      <c r="C1095" s="6" t="s">
        <v>2396</v>
      </c>
      <c r="D1095" s="57">
        <v>688711.0</v>
      </c>
      <c r="E1095" s="37">
        <v>43671.0</v>
      </c>
      <c r="F1095" s="32"/>
      <c r="G1095" s="4"/>
      <c r="H1095" s="38" t="s">
        <v>2434</v>
      </c>
      <c r="I1095" s="4"/>
    </row>
    <row r="1096">
      <c r="A1096" s="6" t="s">
        <v>2435</v>
      </c>
      <c r="B1096" s="35">
        <v>1.0</v>
      </c>
      <c r="C1096" s="6" t="s">
        <v>226</v>
      </c>
      <c r="D1096" s="57">
        <v>4.6740672E7</v>
      </c>
      <c r="E1096" s="37">
        <v>43725.0</v>
      </c>
      <c r="F1096" s="32"/>
      <c r="G1096" s="57"/>
      <c r="H1096" s="38" t="s">
        <v>2436</v>
      </c>
      <c r="I1096" s="4"/>
    </row>
    <row r="1097">
      <c r="A1097" s="6" t="s">
        <v>2437</v>
      </c>
      <c r="B1097" s="35">
        <v>1.0</v>
      </c>
      <c r="C1097" s="6" t="s">
        <v>2424</v>
      </c>
      <c r="D1097" s="57">
        <v>1858.0</v>
      </c>
      <c r="E1097" s="37">
        <v>43741.0</v>
      </c>
      <c r="F1097" s="32"/>
      <c r="G1097" s="57"/>
      <c r="H1097" s="38" t="s">
        <v>2438</v>
      </c>
      <c r="I1097" s="4"/>
    </row>
    <row r="1098">
      <c r="A1098" s="6" t="s">
        <v>2440</v>
      </c>
      <c r="B1098" s="35">
        <v>1.0</v>
      </c>
      <c r="C1098" s="6" t="s">
        <v>2424</v>
      </c>
      <c r="D1098" s="57">
        <v>61827.0</v>
      </c>
      <c r="E1098" s="37">
        <v>43718.0</v>
      </c>
      <c r="F1098" s="32"/>
      <c r="G1098" s="57"/>
      <c r="H1098" s="38" t="s">
        <v>2441</v>
      </c>
      <c r="I1098" s="4"/>
    </row>
    <row r="1099">
      <c r="A1099" s="6" t="s">
        <v>2444</v>
      </c>
      <c r="B1099" s="35">
        <v>1.0</v>
      </c>
      <c r="C1099" s="6" t="s">
        <v>2445</v>
      </c>
      <c r="D1099" s="57">
        <v>666880.0</v>
      </c>
      <c r="E1099" s="37">
        <v>43677.0</v>
      </c>
      <c r="F1099" s="32"/>
      <c r="G1099" s="57"/>
      <c r="H1099" s="38" t="s">
        <v>2446</v>
      </c>
      <c r="I1099" s="4"/>
    </row>
    <row r="1100">
      <c r="A1100" s="6"/>
      <c r="B1100" s="4"/>
      <c r="C1100" s="4"/>
      <c r="D1100" s="4"/>
      <c r="E1100" s="32"/>
      <c r="F1100" s="32"/>
      <c r="G1100" s="4"/>
      <c r="H1100" s="40"/>
      <c r="I1100" s="4"/>
    </row>
    <row r="1101">
      <c r="A1101" s="41" t="s">
        <v>2370</v>
      </c>
      <c r="B1101" s="4">
        <f>SUM(B1075:B1100)</f>
        <v>25</v>
      </c>
      <c r="C1101" s="4"/>
      <c r="D1101" s="42">
        <f>IFERROR(__xludf.DUMMYFUNCTION("IMPORTDATA(""https://api.icef-online.org/api/country/ESP/population"")"),4.6740672E7)</f>
        <v>46740672</v>
      </c>
      <c r="E1101" s="43" t="s">
        <v>27</v>
      </c>
      <c r="F1101" s="57">
        <v>4.6740672E7</v>
      </c>
      <c r="G1101" s="44">
        <f>(D1101/F1101)</f>
        <v>1</v>
      </c>
      <c r="H1101" s="40"/>
      <c r="I1101" s="4"/>
    </row>
    <row r="1102">
      <c r="A1102" s="4"/>
      <c r="B1102" s="4"/>
      <c r="C1102" s="4"/>
      <c r="D1102" s="6"/>
      <c r="E1102" s="32"/>
      <c r="F1102" s="32"/>
      <c r="G1102" s="4"/>
      <c r="H1102" s="40"/>
      <c r="I1102" s="4"/>
    </row>
    <row r="1103">
      <c r="A1103" s="31" t="s">
        <v>2447</v>
      </c>
      <c r="B1103" s="4">
        <f>B1107</f>
        <v>2</v>
      </c>
      <c r="C1103" s="4"/>
      <c r="E1103" s="32"/>
      <c r="F1103" s="32"/>
      <c r="G1103" s="4"/>
      <c r="H1103" s="40"/>
      <c r="I1103" s="4"/>
    </row>
    <row r="1104">
      <c r="A1104" s="6" t="s">
        <v>2448</v>
      </c>
      <c r="B1104" s="35">
        <v>1.0</v>
      </c>
      <c r="C1104" s="113" t="s">
        <v>2449</v>
      </c>
      <c r="D1104" s="57">
        <v>121510.0</v>
      </c>
      <c r="E1104" s="37">
        <v>43804.0</v>
      </c>
      <c r="F1104" s="32"/>
      <c r="G1104" s="4"/>
      <c r="H1104" s="38" t="s">
        <v>2450</v>
      </c>
      <c r="I1104" s="4"/>
    </row>
    <row r="1105">
      <c r="A1105" s="6" t="s">
        <v>2451</v>
      </c>
      <c r="B1105" s="35">
        <v>1.0</v>
      </c>
      <c r="C1105" s="113" t="s">
        <v>2449</v>
      </c>
      <c r="D1105" s="57">
        <v>316588.0</v>
      </c>
      <c r="E1105" s="37">
        <v>43843.0</v>
      </c>
      <c r="F1105" s="32"/>
      <c r="G1105" s="4"/>
      <c r="H1105" s="38" t="s">
        <v>2452</v>
      </c>
      <c r="I1105" s="4"/>
    </row>
    <row r="1106">
      <c r="A1106" s="4"/>
      <c r="B1106" s="4"/>
      <c r="C1106" s="4"/>
      <c r="D1106" s="4"/>
      <c r="E1106" s="32"/>
      <c r="F1106" s="32"/>
      <c r="G1106" s="4"/>
      <c r="H1106" s="40"/>
      <c r="I1106" s="4"/>
    </row>
    <row r="1107">
      <c r="A1107" s="41" t="s">
        <v>2453</v>
      </c>
      <c r="B1107" s="4">
        <f>sum(B1104:B1106)</f>
        <v>2</v>
      </c>
      <c r="C1107" s="4"/>
      <c r="D1107" s="56">
        <f>SUM(D1104:D1105)</f>
        <v>438098</v>
      </c>
      <c r="E1107" s="43" t="s">
        <v>27</v>
      </c>
      <c r="F1107" s="57">
        <v>1.02E7</v>
      </c>
      <c r="G1107" s="44">
        <f>(D1107/F1107)</f>
        <v>0.04295078431</v>
      </c>
      <c r="H1107" s="40"/>
      <c r="I1107" s="4"/>
    </row>
    <row r="1108">
      <c r="A1108" s="4"/>
      <c r="B1108" s="4"/>
      <c r="C1108" s="4"/>
      <c r="D1108" s="6"/>
      <c r="E1108" s="32"/>
      <c r="F1108" s="32"/>
      <c r="G1108" s="4"/>
      <c r="H1108" s="40"/>
      <c r="I1108" s="4"/>
    </row>
    <row r="1109">
      <c r="A1109" s="31" t="s">
        <v>2371</v>
      </c>
      <c r="B1109" s="4">
        <f>B1129</f>
        <v>18</v>
      </c>
      <c r="C1109" s="4"/>
      <c r="D1109" s="4"/>
      <c r="E1109" s="32"/>
      <c r="F1109" s="32"/>
      <c r="G1109" s="4"/>
      <c r="H1109" s="40"/>
      <c r="I1109" s="4"/>
    </row>
    <row r="1110">
      <c r="A1110" s="6" t="s">
        <v>2454</v>
      </c>
      <c r="B1110" s="35">
        <v>1.0</v>
      </c>
      <c r="C1110" s="6" t="s">
        <v>2374</v>
      </c>
      <c r="D1110" s="57">
        <v>200283.0</v>
      </c>
      <c r="E1110" s="37">
        <v>43516.0</v>
      </c>
      <c r="F1110" s="32"/>
      <c r="G1110" s="4"/>
      <c r="H1110" s="40"/>
      <c r="I1110" s="4"/>
    </row>
    <row r="1111">
      <c r="A1111" s="6" t="s">
        <v>2455</v>
      </c>
      <c r="B1111" s="35">
        <v>1.0</v>
      </c>
      <c r="C1111" s="6" t="s">
        <v>1757</v>
      </c>
      <c r="D1111" s="57">
        <v>16420.0</v>
      </c>
      <c r="E1111" s="37">
        <v>43808.0</v>
      </c>
      <c r="F1111" s="32"/>
      <c r="G1111" s="4"/>
      <c r="H1111" s="38" t="s">
        <v>2456</v>
      </c>
      <c r="I1111" s="4"/>
    </row>
    <row r="1112">
      <c r="A1112" s="6" t="s">
        <v>2457</v>
      </c>
      <c r="B1112" s="35">
        <v>1.0</v>
      </c>
      <c r="C1112" s="6" t="s">
        <v>1757</v>
      </c>
      <c r="D1112" s="57">
        <v>55120.0</v>
      </c>
      <c r="E1112" s="37">
        <v>43727.0</v>
      </c>
      <c r="F1112" s="32"/>
      <c r="G1112" s="4"/>
      <c r="H1112" s="38" t="s">
        <v>2458</v>
      </c>
      <c r="I1112" s="4"/>
    </row>
    <row r="1113">
      <c r="A1113" s="6" t="s">
        <v>2460</v>
      </c>
      <c r="B1113" s="35">
        <v>1.0</v>
      </c>
      <c r="C1113" s="6" t="s">
        <v>2389</v>
      </c>
      <c r="D1113" s="57">
        <v>13629.0</v>
      </c>
      <c r="E1113" s="37">
        <v>43549.0</v>
      </c>
      <c r="F1113" s="32"/>
      <c r="G1113" s="4"/>
      <c r="H1113" s="38" t="s">
        <v>2461</v>
      </c>
      <c r="I1113" s="4"/>
    </row>
    <row r="1114">
      <c r="A1114" s="6" t="s">
        <v>2462</v>
      </c>
      <c r="B1114" s="35">
        <v>1.0</v>
      </c>
      <c r="C1114" s="6" t="s">
        <v>2029</v>
      </c>
      <c r="D1114" s="57">
        <v>499480.0</v>
      </c>
      <c r="E1114" s="37">
        <v>43756.0</v>
      </c>
      <c r="F1114" s="32"/>
      <c r="G1114" s="4"/>
      <c r="H1114" s="38" t="s">
        <v>2463</v>
      </c>
      <c r="I1114" s="4"/>
    </row>
    <row r="1115">
      <c r="A1115" s="6" t="s">
        <v>2464</v>
      </c>
      <c r="B1115" s="35">
        <v>1.0</v>
      </c>
      <c r="C1115" s="6" t="s">
        <v>2029</v>
      </c>
      <c r="D1115" s="57">
        <v>201741.0</v>
      </c>
      <c r="E1115" s="37">
        <v>43601.0</v>
      </c>
      <c r="F1115" s="32"/>
      <c r="G1115" s="4"/>
      <c r="H1115" s="38" t="s">
        <v>2465</v>
      </c>
      <c r="I1115" s="4"/>
    </row>
    <row r="1116">
      <c r="A1116" s="6" t="s">
        <v>2466</v>
      </c>
      <c r="B1116" s="35">
        <v>1.0</v>
      </c>
      <c r="C1116" s="6" t="s">
        <v>2389</v>
      </c>
      <c r="D1116" s="57">
        <v>73400.0</v>
      </c>
      <c r="E1116" s="37">
        <v>43552.0</v>
      </c>
      <c r="F1116" s="32"/>
      <c r="G1116" s="4"/>
      <c r="H1116" s="38" t="s">
        <v>2467</v>
      </c>
      <c r="I1116" s="4"/>
    </row>
    <row r="1117">
      <c r="A1117" s="6" t="s">
        <v>2470</v>
      </c>
      <c r="B1117" s="35">
        <v>1.0</v>
      </c>
      <c r="C1117" s="6" t="s">
        <v>1757</v>
      </c>
      <c r="D1117" s="57">
        <v>42495.0</v>
      </c>
      <c r="E1117" s="37">
        <v>43724.0</v>
      </c>
      <c r="F1117" s="32"/>
      <c r="G1117" s="4"/>
      <c r="H1117" s="38" t="s">
        <v>2471</v>
      </c>
      <c r="I1117" s="4"/>
    </row>
    <row r="1118">
      <c r="A1118" s="6" t="s">
        <v>2473</v>
      </c>
      <c r="B1118" s="35">
        <v>1.0</v>
      </c>
      <c r="C1118" s="6" t="s">
        <v>2378</v>
      </c>
      <c r="D1118" s="57">
        <v>14303.0</v>
      </c>
      <c r="E1118" s="37">
        <v>43523.0</v>
      </c>
      <c r="F1118" s="32"/>
      <c r="G1118" s="4"/>
      <c r="H1118" s="38" t="s">
        <v>2474</v>
      </c>
      <c r="I1118" s="4"/>
    </row>
    <row r="1119">
      <c r="A1119" s="6" t="s">
        <v>2475</v>
      </c>
      <c r="B1119" s="35">
        <v>1.0</v>
      </c>
      <c r="C1119" s="6" t="s">
        <v>2419</v>
      </c>
      <c r="D1119" s="57">
        <v>406506.0</v>
      </c>
      <c r="E1119" s="37">
        <v>43640.0</v>
      </c>
      <c r="F1119" s="32"/>
      <c r="G1119" s="4"/>
      <c r="H1119" s="38" t="s">
        <v>2476</v>
      </c>
      <c r="I1119" s="4"/>
    </row>
    <row r="1120">
      <c r="A1120" s="6" t="s">
        <v>2477</v>
      </c>
      <c r="B1120" s="35">
        <v>1.0</v>
      </c>
      <c r="C1120" s="6" t="s">
        <v>2419</v>
      </c>
      <c r="D1120" s="36">
        <v>81691.0</v>
      </c>
      <c r="E1120" s="37">
        <v>43762.0</v>
      </c>
      <c r="F1120" s="32"/>
      <c r="G1120" s="4"/>
      <c r="H1120" s="38" t="s">
        <v>2478</v>
      </c>
      <c r="I1120" s="4"/>
    </row>
    <row r="1121">
      <c r="A1121" s="6" t="s">
        <v>2479</v>
      </c>
      <c r="B1121" s="35">
        <v>1.0</v>
      </c>
      <c r="C1121" s="6" t="s">
        <v>2422</v>
      </c>
      <c r="D1121" s="36">
        <v>177964.0</v>
      </c>
      <c r="E1121" s="37">
        <v>43642.0</v>
      </c>
      <c r="F1121" s="32"/>
      <c r="G1121" s="4"/>
      <c r="H1121" s="38" t="s">
        <v>2480</v>
      </c>
      <c r="I1121" s="4"/>
    </row>
    <row r="1122">
      <c r="A1122" s="6" t="s">
        <v>2481</v>
      </c>
      <c r="B1122" s="35">
        <v>1.0</v>
      </c>
      <c r="C1122" s="6" t="s">
        <v>2394</v>
      </c>
      <c r="D1122" s="57">
        <v>18362.0</v>
      </c>
      <c r="E1122" s="37">
        <v>43552.0</v>
      </c>
      <c r="F1122" s="32"/>
      <c r="G1122" s="4"/>
      <c r="H1122" s="38" t="s">
        <v>2482</v>
      </c>
      <c r="I1122" s="4"/>
    </row>
    <row r="1123">
      <c r="A1123" s="6" t="s">
        <v>2483</v>
      </c>
      <c r="B1123" s="35">
        <v>1.0</v>
      </c>
      <c r="C1123" s="6" t="s">
        <v>1757</v>
      </c>
      <c r="D1123" s="36">
        <v>43723.0</v>
      </c>
      <c r="E1123" s="37">
        <v>43643.0</v>
      </c>
      <c r="F1123" s="32"/>
      <c r="G1123" s="4"/>
      <c r="H1123" s="38" t="s">
        <v>2484</v>
      </c>
      <c r="I1123" s="4"/>
    </row>
    <row r="1124">
      <c r="A1124" s="6" t="s">
        <v>2486</v>
      </c>
      <c r="B1124" s="35">
        <v>1.0</v>
      </c>
      <c r="C1124" s="6" t="s">
        <v>2384</v>
      </c>
      <c r="D1124" s="57">
        <v>793129.0</v>
      </c>
      <c r="E1124" s="37">
        <v>43543.0</v>
      </c>
      <c r="F1124" s="32"/>
      <c r="G1124" s="4"/>
      <c r="H1124" s="38" t="s">
        <v>2487</v>
      </c>
      <c r="I1124" s="4"/>
    </row>
    <row r="1125">
      <c r="A1125" s="6" t="s">
        <v>2488</v>
      </c>
      <c r="B1125" s="35">
        <v>1.0</v>
      </c>
      <c r="C1125" s="6" t="s">
        <v>2489</v>
      </c>
      <c r="D1125" s="57">
        <v>24000.0</v>
      </c>
      <c r="E1125" s="37">
        <v>43601.0</v>
      </c>
      <c r="F1125" s="32"/>
      <c r="G1125" s="4"/>
      <c r="H1125" s="38" t="s">
        <v>2490</v>
      </c>
      <c r="I1125" s="4"/>
    </row>
    <row r="1126">
      <c r="A1126" s="6" t="s">
        <v>2491</v>
      </c>
      <c r="B1126" s="35">
        <v>1.0</v>
      </c>
      <c r="C1126" s="6" t="s">
        <v>2413</v>
      </c>
      <c r="D1126" s="36">
        <v>111840.0</v>
      </c>
      <c r="E1126" s="37">
        <v>43654.0</v>
      </c>
      <c r="F1126" s="32"/>
      <c r="G1126" s="4"/>
      <c r="H1126" s="38" t="s">
        <v>2492</v>
      </c>
      <c r="I1126" s="4"/>
    </row>
    <row r="1127">
      <c r="A1127" s="6" t="s">
        <v>2493</v>
      </c>
      <c r="B1127" s="35">
        <v>1.0</v>
      </c>
      <c r="C1127" s="6" t="s">
        <v>2384</v>
      </c>
      <c r="D1127" s="57">
        <v>30211.0</v>
      </c>
      <c r="E1127" s="37">
        <v>43588.0</v>
      </c>
      <c r="F1127" s="32"/>
      <c r="G1127" s="4"/>
      <c r="H1127" s="38" t="s">
        <v>2494</v>
      </c>
      <c r="I1127" s="4"/>
    </row>
    <row r="1128">
      <c r="A1128" s="4"/>
      <c r="B1128" s="4"/>
      <c r="C1128" s="4"/>
      <c r="D1128" s="4"/>
      <c r="E1128" s="32"/>
      <c r="F1128" s="32"/>
      <c r="G1128" s="4"/>
      <c r="H1128" s="40"/>
      <c r="I1128" s="4"/>
    </row>
    <row r="1129">
      <c r="A1129" s="41" t="s">
        <v>2432</v>
      </c>
      <c r="B1129" s="112">
        <f>SUM(B1110:B1128)</f>
        <v>18</v>
      </c>
      <c r="C1129" s="4"/>
      <c r="D1129" s="42">
        <f>IFERROR(__xludf.DUMMYFUNCTION("IMPORTDATA(""http://api.icef-online.org/api/country/CHE/population"")"),2477025.0)</f>
        <v>2477025</v>
      </c>
      <c r="E1129" s="43" t="s">
        <v>27</v>
      </c>
      <c r="F1129" s="57">
        <v>8601725.0</v>
      </c>
      <c r="G1129" s="44">
        <f>(D1129/F1129)</f>
        <v>0.2879684017</v>
      </c>
      <c r="H1129" s="40"/>
      <c r="I1129" s="4"/>
    </row>
    <row r="1130">
      <c r="A1130" s="4"/>
      <c r="B1130" s="4"/>
      <c r="C1130" s="4"/>
      <c r="D1130" s="4"/>
      <c r="E1130" s="6"/>
      <c r="F1130" s="6"/>
      <c r="G1130" s="4"/>
      <c r="H1130" s="40"/>
      <c r="I1130" s="4"/>
    </row>
    <row r="1131">
      <c r="A1131" s="31" t="s">
        <v>841</v>
      </c>
      <c r="B1131" s="6">
        <f>B1224</f>
        <v>91</v>
      </c>
      <c r="C1131" s="4"/>
      <c r="D1131" s="4"/>
      <c r="E1131" s="6"/>
      <c r="F1131" s="6"/>
      <c r="G1131" s="4"/>
      <c r="H1131" s="40"/>
      <c r="I1131" s="4"/>
    </row>
    <row r="1132">
      <c r="A1132" s="45" t="s">
        <v>2495</v>
      </c>
      <c r="B1132" s="35">
        <v>1.0</v>
      </c>
      <c r="C1132" s="45" t="s">
        <v>1206</v>
      </c>
      <c r="D1132" s="46">
        <v>78338.0</v>
      </c>
      <c r="E1132" s="37">
        <v>43543.0</v>
      </c>
      <c r="F1132" s="48"/>
      <c r="G1132" s="4"/>
      <c r="H1132" s="38" t="s">
        <v>2497</v>
      </c>
      <c r="I1132" s="4"/>
    </row>
    <row r="1133">
      <c r="A1133" s="45" t="s">
        <v>2498</v>
      </c>
      <c r="B1133" s="35">
        <v>1.0</v>
      </c>
      <c r="C1133" s="45" t="s">
        <v>1206</v>
      </c>
      <c r="D1133" s="233">
        <v>1663000.0</v>
      </c>
      <c r="E1133" s="37">
        <v>43739.0</v>
      </c>
      <c r="F1133" s="48"/>
      <c r="G1133" s="4"/>
      <c r="H1133" s="38" t="s">
        <v>2499</v>
      </c>
      <c r="I1133" s="4"/>
    </row>
    <row r="1134">
      <c r="A1134" s="45" t="s">
        <v>2501</v>
      </c>
      <c r="B1134" s="35">
        <v>1.0</v>
      </c>
      <c r="C1134" s="45" t="s">
        <v>2502</v>
      </c>
      <c r="D1134" s="46">
        <v>558545.0</v>
      </c>
      <c r="E1134" s="37">
        <v>43726.0</v>
      </c>
      <c r="F1134" s="48"/>
      <c r="G1134" s="4"/>
      <c r="H1134" s="38" t="s">
        <v>2503</v>
      </c>
      <c r="I1134" s="4"/>
    </row>
    <row r="1135">
      <c r="A1135" s="45" t="s">
        <v>2505</v>
      </c>
      <c r="B1135" s="35">
        <v>1.0</v>
      </c>
      <c r="C1135" s="45" t="s">
        <v>2506</v>
      </c>
      <c r="D1135" s="46">
        <v>160530.0</v>
      </c>
      <c r="E1135" s="37">
        <v>43760.0</v>
      </c>
      <c r="F1135" s="48"/>
      <c r="G1135" s="4"/>
      <c r="H1135" s="38" t="s">
        <v>2507</v>
      </c>
      <c r="I1135" s="4"/>
    </row>
    <row r="1136">
      <c r="A1136" s="45" t="s">
        <v>2508</v>
      </c>
      <c r="B1136" s="35">
        <v>1.0</v>
      </c>
      <c r="C1136" s="45" t="s">
        <v>2415</v>
      </c>
      <c r="D1136" s="46">
        <v>40617.0</v>
      </c>
      <c r="E1136" s="37">
        <v>43493.0</v>
      </c>
      <c r="F1136" s="48"/>
      <c r="G1136" s="4"/>
      <c r="H1136" s="38" t="s">
        <v>2509</v>
      </c>
      <c r="I1136" s="4"/>
    </row>
    <row r="1137">
      <c r="A1137" s="45" t="s">
        <v>2511</v>
      </c>
      <c r="B1137" s="35">
        <v>1.0</v>
      </c>
      <c r="C1137" s="45" t="s">
        <v>2512</v>
      </c>
      <c r="D1137" s="46">
        <v>121000.0</v>
      </c>
      <c r="E1137" s="37">
        <v>43773.0</v>
      </c>
      <c r="F1137" s="48"/>
      <c r="G1137" s="4"/>
      <c r="H1137" s="38" t="s">
        <v>2513</v>
      </c>
      <c r="I1137" s="4"/>
    </row>
    <row r="1138">
      <c r="A1138" s="45" t="s">
        <v>2515</v>
      </c>
      <c r="B1138" s="35">
        <v>1.0</v>
      </c>
      <c r="C1138" s="45" t="s">
        <v>1206</v>
      </c>
      <c r="D1138" s="46">
        <v>18257.0</v>
      </c>
      <c r="E1138" s="37">
        <v>43726.0</v>
      </c>
      <c r="F1138" s="48"/>
      <c r="G1138" s="4"/>
      <c r="H1138" s="38" t="s">
        <v>2516</v>
      </c>
      <c r="I1138" s="4"/>
    </row>
    <row r="1139">
      <c r="A1139" s="45" t="s">
        <v>2517</v>
      </c>
      <c r="B1139" s="35">
        <v>1.0</v>
      </c>
      <c r="C1139" s="45" t="s">
        <v>1701</v>
      </c>
      <c r="D1139" s="46">
        <v>92452.0</v>
      </c>
      <c r="E1139" s="37">
        <v>43858.0</v>
      </c>
      <c r="F1139" s="48"/>
      <c r="G1139" s="4"/>
      <c r="H1139" s="38" t="s">
        <v>2518</v>
      </c>
      <c r="I1139" s="4"/>
    </row>
    <row r="1140">
      <c r="A1140" s="45" t="s">
        <v>2520</v>
      </c>
      <c r="B1140" s="35">
        <v>1.0</v>
      </c>
      <c r="C1140" s="45" t="s">
        <v>2521</v>
      </c>
      <c r="D1140" s="46">
        <v>25214.0</v>
      </c>
      <c r="E1140" s="37">
        <v>43864.0</v>
      </c>
      <c r="F1140" s="48"/>
      <c r="G1140" s="4"/>
      <c r="H1140" s="38" t="s">
        <v>2522</v>
      </c>
      <c r="I1140" s="4"/>
    </row>
    <row r="1141">
      <c r="A1141" s="45" t="s">
        <v>2523</v>
      </c>
      <c r="B1141" s="35">
        <v>1.0</v>
      </c>
      <c r="C1141" s="45" t="s">
        <v>2500</v>
      </c>
      <c r="D1141" s="46">
        <v>950715.0</v>
      </c>
      <c r="E1141" s="37">
        <v>43685.0</v>
      </c>
      <c r="F1141" s="48"/>
      <c r="G1141" s="4"/>
      <c r="H1141" s="38" t="s">
        <v>2524</v>
      </c>
      <c r="I1141" s="4"/>
    </row>
    <row r="1142">
      <c r="A1142" s="45" t="s">
        <v>2526</v>
      </c>
      <c r="B1142" s="35">
        <v>1.0</v>
      </c>
      <c r="C1142" s="45" t="s">
        <v>2527</v>
      </c>
      <c r="D1142" s="46">
        <v>5434.0</v>
      </c>
      <c r="E1142" s="37">
        <v>43788.0</v>
      </c>
      <c r="F1142" s="48"/>
      <c r="G1142" s="4"/>
      <c r="H1142" s="38" t="s">
        <v>2528</v>
      </c>
      <c r="I1142" s="4"/>
    </row>
    <row r="1143">
      <c r="A1143" s="45" t="s">
        <v>2529</v>
      </c>
      <c r="B1143" s="35">
        <v>1.0</v>
      </c>
      <c r="C1143" s="45" t="s">
        <v>2530</v>
      </c>
      <c r="D1143" s="46">
        <v>3921.0</v>
      </c>
      <c r="E1143" s="37">
        <v>43704.0</v>
      </c>
      <c r="F1143" s="48"/>
      <c r="G1143" s="4"/>
      <c r="H1143" s="38" t="s">
        <v>2531</v>
      </c>
      <c r="I1143" s="4"/>
    </row>
    <row r="1144">
      <c r="A1144" s="45" t="s">
        <v>2532</v>
      </c>
      <c r="B1144" s="35">
        <v>1.0</v>
      </c>
      <c r="C1144" s="45" t="s">
        <v>1206</v>
      </c>
      <c r="D1144" s="46">
        <v>121643.0</v>
      </c>
      <c r="E1144" s="37">
        <v>43263.0</v>
      </c>
      <c r="F1144" s="48"/>
      <c r="G1144" s="4"/>
      <c r="H1144" s="38" t="s">
        <v>2533</v>
      </c>
      <c r="I1144" s="4"/>
    </row>
    <row r="1145" ht="16.5" customHeight="1">
      <c r="A1145" s="45" t="s">
        <v>2534</v>
      </c>
      <c r="B1145" s="35">
        <v>1.0</v>
      </c>
      <c r="C1145" s="45" t="s">
        <v>2415</v>
      </c>
      <c r="D1145" s="46">
        <v>694583.0</v>
      </c>
      <c r="E1145" s="37">
        <v>43845.0</v>
      </c>
      <c r="F1145" s="219"/>
      <c r="G1145" s="4"/>
      <c r="H1145" s="38" t="s">
        <v>2535</v>
      </c>
      <c r="I1145" s="4"/>
    </row>
    <row r="1146" ht="16.5" customHeight="1">
      <c r="A1146" s="45" t="s">
        <v>2536</v>
      </c>
      <c r="B1146" s="35">
        <v>1.0</v>
      </c>
      <c r="C1146" s="45" t="s">
        <v>2530</v>
      </c>
      <c r="D1146" s="46">
        <v>107353.0</v>
      </c>
      <c r="E1146" s="37">
        <v>43669.0</v>
      </c>
      <c r="F1146" s="219"/>
      <c r="G1146" s="4"/>
      <c r="H1146" s="38" t="str">
        <f>HYPERLINK("https://www.cedamia.org/wp-content/uploads/2019/07/Boulder-City-July-23-Climate-Emergency-memo.pdf","https://www.cedamia.org/wp-content/uploads/2019/07/Boulder-City-July-23-Climate-Emergency-memo.pdf")</f>
        <v>https://www.cedamia.org/wp-content/uploads/2019/07/Boulder-City-July-23-Climate-Emergency-memo.pdf</v>
      </c>
      <c r="I1146" s="4"/>
    </row>
    <row r="1147" ht="16.5" customHeight="1">
      <c r="A1147" s="45" t="s">
        <v>2537</v>
      </c>
      <c r="B1147" s="35">
        <v>1.0</v>
      </c>
      <c r="C1147" s="45" t="s">
        <v>2530</v>
      </c>
      <c r="D1147" s="46">
        <v>326078.0</v>
      </c>
      <c r="E1147" s="37">
        <v>43669.0</v>
      </c>
      <c r="F1147" s="219"/>
      <c r="G1147" s="4"/>
      <c r="H1147" s="38" t="str">
        <f>HYPERLINK("https://www.cedamia.org/wp-content/uploads/2019/07/Boulder-County-Declaration-of-a-Climate-Emergency.pdf","https://www.cedamia.org/wp-content/uploads/2019/07/Boulder-County-Declaration-of-a-Climate-Emergency.pdf")</f>
        <v>https://www.cedamia.org/wp-content/uploads/2019/07/Boulder-County-Declaration-of-a-Climate-Emergency.pdf</v>
      </c>
      <c r="I1147" s="4"/>
    </row>
    <row r="1148" ht="16.5" customHeight="1">
      <c r="A1148" s="45" t="s">
        <v>2538</v>
      </c>
      <c r="B1148" s="35">
        <v>1.0</v>
      </c>
      <c r="C1148" s="45" t="s">
        <v>2527</v>
      </c>
      <c r="D1148" s="46">
        <v>20278.0</v>
      </c>
      <c r="E1148" s="37">
        <v>43801.0</v>
      </c>
      <c r="F1148" s="219"/>
      <c r="G1148" s="4"/>
      <c r="H1148" s="38" t="s">
        <v>2539</v>
      </c>
      <c r="I1148" s="4"/>
    </row>
    <row r="1149" ht="16.5" customHeight="1">
      <c r="A1149" s="45" t="s">
        <v>1426</v>
      </c>
      <c r="B1149" s="35">
        <v>1.0</v>
      </c>
      <c r="C1149" s="45" t="s">
        <v>2540</v>
      </c>
      <c r="D1149" s="46">
        <v>42899.0</v>
      </c>
      <c r="E1149" s="37">
        <v>43731.0</v>
      </c>
      <c r="F1149" s="219"/>
      <c r="G1149" s="4"/>
      <c r="H1149" s="38" t="s">
        <v>2541</v>
      </c>
      <c r="I1149" s="4"/>
    </row>
    <row r="1150" ht="16.5" customHeight="1">
      <c r="A1150" s="45" t="s">
        <v>2542</v>
      </c>
      <c r="B1150" s="35">
        <v>1.0</v>
      </c>
      <c r="C1150" s="45" t="s">
        <v>2543</v>
      </c>
      <c r="D1150" s="46">
        <v>2695598.0</v>
      </c>
      <c r="E1150" s="37">
        <v>43880.0</v>
      </c>
      <c r="F1150" s="219"/>
      <c r="G1150" s="4"/>
      <c r="H1150" s="38" t="s">
        <v>2544</v>
      </c>
      <c r="I1150" s="4"/>
    </row>
    <row r="1151" ht="16.5" customHeight="1">
      <c r="A1151" s="45" t="s">
        <v>2545</v>
      </c>
      <c r="B1151" s="35">
        <v>1.0</v>
      </c>
      <c r="C1151" s="45" t="s">
        <v>1206</v>
      </c>
      <c r="D1151" s="46">
        <v>94776.0</v>
      </c>
      <c r="E1151" s="37">
        <v>43557.0</v>
      </c>
      <c r="F1151" s="219"/>
      <c r="G1151" s="4"/>
      <c r="H1151" s="38" t="str">
        <f>HYPERLINK("https://theorion.com/78705/news/sustainability-task-force-unites-with-people-of-chico-against-climate-change/","https://theorion.com/78705/news/sustainability-task-force-unites-with-people-of-chico-against-climate-change/")</f>
        <v>https://theorion.com/78705/news/sustainability-task-force-unites-with-people-of-chico-against-climate-change/</v>
      </c>
      <c r="I1151" s="4"/>
    </row>
    <row r="1152" ht="16.5" customHeight="1">
      <c r="A1152" s="45" t="s">
        <v>2546</v>
      </c>
      <c r="B1152" s="35">
        <v>1.0</v>
      </c>
      <c r="C1152" s="45" t="s">
        <v>1206</v>
      </c>
      <c r="D1152" s="46">
        <v>8878.0</v>
      </c>
      <c r="E1152" s="37">
        <v>43719.0</v>
      </c>
      <c r="F1152" s="219"/>
      <c r="G1152" s="4"/>
      <c r="H1152" s="38" t="s">
        <v>2547</v>
      </c>
      <c r="I1152" s="4"/>
    </row>
    <row r="1153" ht="16.5" customHeight="1">
      <c r="A1153" s="45" t="s">
        <v>2548</v>
      </c>
      <c r="B1153" s="35">
        <v>1.0</v>
      </c>
      <c r="C1153" s="45" t="s">
        <v>2549</v>
      </c>
      <c r="D1153" s="46">
        <v>13503.0</v>
      </c>
      <c r="E1153" s="37">
        <v>43781.0</v>
      </c>
      <c r="F1153" s="219"/>
      <c r="G1153" s="4"/>
      <c r="H1153" s="38" t="s">
        <v>2550</v>
      </c>
      <c r="I1153" s="4"/>
    </row>
    <row r="1154" ht="16.5" customHeight="1">
      <c r="A1154" s="45" t="s">
        <v>2551</v>
      </c>
      <c r="B1154" s="35">
        <v>1.0</v>
      </c>
      <c r="C1154" s="45" t="s">
        <v>2552</v>
      </c>
      <c r="D1154" s="46">
        <v>50999.0</v>
      </c>
      <c r="E1154" s="37">
        <v>43858.0</v>
      </c>
      <c r="F1154" s="219"/>
      <c r="G1154" s="4"/>
      <c r="H1154" s="38" t="s">
        <v>2553</v>
      </c>
      <c r="I1154" s="4"/>
    </row>
    <row r="1155" ht="16.5" customHeight="1">
      <c r="A1155" s="45" t="s">
        <v>2554</v>
      </c>
      <c r="B1155" s="35">
        <v>1.0</v>
      </c>
      <c r="C1155" s="45" t="s">
        <v>1206</v>
      </c>
      <c r="D1155" s="46">
        <v>7479.0</v>
      </c>
      <c r="E1155" s="37">
        <v>43795.0</v>
      </c>
      <c r="F1155" s="219"/>
      <c r="G1155" s="4"/>
      <c r="H1155" s="38" t="s">
        <v>2555</v>
      </c>
      <c r="I1155" s="4"/>
    </row>
    <row r="1156" ht="16.5" customHeight="1">
      <c r="A1156" s="45" t="s">
        <v>2556</v>
      </c>
      <c r="B1156" s="35">
        <v>1.0</v>
      </c>
      <c r="C1156" s="45" t="s">
        <v>2485</v>
      </c>
      <c r="D1156" s="46">
        <v>607.0</v>
      </c>
      <c r="E1156" s="37">
        <v>43536.0</v>
      </c>
      <c r="F1156" s="219"/>
      <c r="G1156" s="4"/>
      <c r="H1156" s="38" t="s">
        <v>2557</v>
      </c>
      <c r="I1156" s="4"/>
    </row>
    <row r="1157" ht="16.5" customHeight="1">
      <c r="A1157" s="45" t="s">
        <v>2558</v>
      </c>
      <c r="B1157" s="35">
        <v>1.0</v>
      </c>
      <c r="C1157" s="45" t="s">
        <v>1206</v>
      </c>
      <c r="D1157" s="46">
        <v>60170.0</v>
      </c>
      <c r="E1157" s="37">
        <v>43361.0</v>
      </c>
      <c r="F1157" s="219"/>
      <c r="G1157" s="4"/>
      <c r="H1157" s="38" t="str">
        <f>HYPERLINK("http://records.cupertino.org/WebLink/DocView.aspx?id=702734&amp;dbid=0&amp;repo=CityofCupertino&amp;cr=1","http://records.cupertino.org/WebLink/DocView.aspx?id=702734&amp;dbid=0&amp;repo=CityofCupertino&amp;cr=1")</f>
        <v>http://records.cupertino.org/WebLink/DocView.aspx?id=702734&amp;dbid=0&amp;repo=CityofCupertino&amp;cr=1</v>
      </c>
      <c r="I1157" s="4"/>
    </row>
    <row r="1158" ht="16.5" customHeight="1">
      <c r="A1158" s="45" t="s">
        <v>2559</v>
      </c>
      <c r="B1158" s="35">
        <v>1.0</v>
      </c>
      <c r="C1158" s="45" t="s">
        <v>1206</v>
      </c>
      <c r="D1158" s="46">
        <v>69289.0</v>
      </c>
      <c r="E1158" s="37">
        <v>43529.0</v>
      </c>
      <c r="F1158" s="219"/>
      <c r="G1158" s="4"/>
      <c r="H1158" s="38" t="str">
        <f>HYPERLINK("https://www.cedamia.org/global/","https://www.cedamia.org/global/")</f>
        <v>https://www.cedamia.org/global/</v>
      </c>
      <c r="I1158" s="4"/>
    </row>
    <row r="1159" ht="16.5" customHeight="1">
      <c r="A1159" s="45" t="s">
        <v>2560</v>
      </c>
      <c r="B1159" s="35">
        <v>1.0</v>
      </c>
      <c r="C1159" s="45" t="s">
        <v>1206</v>
      </c>
      <c r="D1159" s="46">
        <v>25601.0</v>
      </c>
      <c r="E1159" s="37">
        <v>43697.0</v>
      </c>
      <c r="F1159" s="219"/>
      <c r="G1159" s="4"/>
      <c r="H1159" s="38" t="s">
        <v>2561</v>
      </c>
      <c r="I1159" s="4"/>
    </row>
    <row r="1160" ht="16.5" customHeight="1">
      <c r="A1160" s="45" t="s">
        <v>2562</v>
      </c>
      <c r="B1160" s="35">
        <v>1.0</v>
      </c>
      <c r="C1160" s="45" t="s">
        <v>40</v>
      </c>
      <c r="D1160" s="46">
        <v>111262.0</v>
      </c>
      <c r="E1160" s="37">
        <v>43859.0</v>
      </c>
      <c r="F1160" s="219"/>
      <c r="G1160" s="4"/>
      <c r="H1160" s="38" t="s">
        <v>2563</v>
      </c>
      <c r="I1160" s="4"/>
    </row>
    <row r="1161" ht="16.5" customHeight="1">
      <c r="A1161" s="45" t="s">
        <v>2564</v>
      </c>
      <c r="B1161" s="35">
        <v>1.0</v>
      </c>
      <c r="C1161" s="45" t="s">
        <v>1206</v>
      </c>
      <c r="D1161" s="46">
        <v>7555.0</v>
      </c>
      <c r="E1161" s="37">
        <v>43530.0</v>
      </c>
      <c r="F1161" s="219"/>
      <c r="G1161" s="4"/>
      <c r="H1161" s="38" t="str">
        <f>HYPERLINK("https://www.cedamia.org/global/","https://www.cedamia.org/global/")</f>
        <v>https://www.cedamia.org/global/</v>
      </c>
      <c r="I1161" s="4"/>
    </row>
    <row r="1162" ht="16.5" customHeight="1">
      <c r="A1162" s="45" t="s">
        <v>2565</v>
      </c>
      <c r="B1162" s="35">
        <v>1.0</v>
      </c>
      <c r="C1162" s="45" t="s">
        <v>2566</v>
      </c>
      <c r="D1162" s="46">
        <v>73964.0</v>
      </c>
      <c r="E1162" s="37">
        <v>43858.0</v>
      </c>
      <c r="F1162" s="219"/>
      <c r="G1162" s="4"/>
      <c r="H1162" s="38" t="s">
        <v>2567</v>
      </c>
      <c r="I1162" s="4"/>
    </row>
    <row r="1163" ht="16.5" customHeight="1">
      <c r="A1163" s="45" t="s">
        <v>2568</v>
      </c>
      <c r="B1163" s="35">
        <v>1.0</v>
      </c>
      <c r="C1163" s="45" t="s">
        <v>2530</v>
      </c>
      <c r="D1163" s="46">
        <v>167830.0</v>
      </c>
      <c r="E1163" s="37">
        <v>43697.0</v>
      </c>
      <c r="F1163" s="219"/>
      <c r="G1163" s="4"/>
      <c r="H1163" s="38" t="s">
        <v>2569</v>
      </c>
      <c r="I1163" s="4"/>
    </row>
    <row r="1164" ht="16.5" customHeight="1">
      <c r="A1164" s="45" t="s">
        <v>2570</v>
      </c>
      <c r="B1164" s="35">
        <v>1.0</v>
      </c>
      <c r="C1164" s="45" t="s">
        <v>2443</v>
      </c>
      <c r="D1164" s="46">
        <v>72152.0</v>
      </c>
      <c r="E1164" s="37">
        <v>43937.0</v>
      </c>
      <c r="F1164" s="219"/>
      <c r="G1164" s="4"/>
      <c r="H1164" s="62" t="s">
        <v>2571</v>
      </c>
      <c r="I1164" s="4"/>
    </row>
    <row r="1165" ht="16.5" customHeight="1">
      <c r="A1165" s="45" t="s">
        <v>2572</v>
      </c>
      <c r="B1165" s="35">
        <v>1.0</v>
      </c>
      <c r="C1165" s="45" t="s">
        <v>2552</v>
      </c>
      <c r="D1165" s="46">
        <v>133857.0</v>
      </c>
      <c r="E1165" s="37">
        <v>43790.0</v>
      </c>
      <c r="F1165" s="219"/>
      <c r="G1165" s="4"/>
      <c r="H1165" s="38" t="s">
        <v>2573</v>
      </c>
      <c r="I1165" s="4"/>
    </row>
    <row r="1166" ht="16.5" customHeight="1">
      <c r="A1166" s="45" t="s">
        <v>2574</v>
      </c>
      <c r="B1166" s="35">
        <v>1.0</v>
      </c>
      <c r="C1166" s="45" t="s">
        <v>2540</v>
      </c>
      <c r="D1166" s="46">
        <v>9952.0</v>
      </c>
      <c r="E1166" s="37">
        <v>43816.0</v>
      </c>
      <c r="F1166" s="219"/>
      <c r="G1166" s="4"/>
      <c r="H1166" s="62" t="s">
        <v>2575</v>
      </c>
      <c r="I1166" s="4"/>
    </row>
    <row r="1167" ht="16.5" customHeight="1">
      <c r="A1167" s="45" t="s">
        <v>2576</v>
      </c>
      <c r="B1167" s="35">
        <v>1.0</v>
      </c>
      <c r="C1167" s="45" t="s">
        <v>2577</v>
      </c>
      <c r="D1167" s="46">
        <v>200983.0</v>
      </c>
      <c r="E1167" s="37">
        <v>43754.0</v>
      </c>
      <c r="F1167" s="219"/>
      <c r="G1167" s="4"/>
      <c r="H1167" s="38" t="s">
        <v>2578</v>
      </c>
      <c r="I1167" s="4"/>
    </row>
    <row r="1168" ht="16.5" customHeight="1">
      <c r="A1168" s="45" t="s">
        <v>2459</v>
      </c>
      <c r="B1168" s="35">
        <v>1.0</v>
      </c>
      <c r="C1168" s="45" t="s">
        <v>1206</v>
      </c>
      <c r="D1168" s="46">
        <v>159620.0</v>
      </c>
      <c r="E1168" s="37">
        <v>43480.0</v>
      </c>
      <c r="F1168" s="219"/>
      <c r="G1168" s="4"/>
      <c r="H1168" s="38" t="str">
        <f>HYPERLINK("https://www.hayward-ca.gov/discover/news/jan19/hayward-city-council-declares-climate-emergency","https://www.hayward-ca.gov/discover/news/jan19/hayward-city-council-declares-climate-emergency")</f>
        <v>https://www.hayward-ca.gov/discover/news/jan19/hayward-city-council-declares-climate-emergency</v>
      </c>
      <c r="I1168" s="4"/>
    </row>
    <row r="1169" ht="16.5" customHeight="1">
      <c r="A1169" s="45" t="s">
        <v>2579</v>
      </c>
      <c r="B1169" s="35">
        <v>1.0</v>
      </c>
      <c r="C1169" s="45" t="s">
        <v>1206</v>
      </c>
      <c r="D1169" s="46">
        <v>12104.0</v>
      </c>
      <c r="E1169" s="37">
        <v>43745.0</v>
      </c>
      <c r="F1169" s="219"/>
      <c r="G1169" s="4"/>
      <c r="H1169" s="38" t="s">
        <v>2580</v>
      </c>
      <c r="I1169" s="4"/>
    </row>
    <row r="1170" ht="16.5" customHeight="1">
      <c r="A1170" s="45" t="s">
        <v>2581</v>
      </c>
      <c r="B1170" s="35">
        <v>1.0</v>
      </c>
      <c r="C1170" s="45" t="s">
        <v>2439</v>
      </c>
      <c r="D1170" s="46">
        <v>53455.0</v>
      </c>
      <c r="E1170" s="37">
        <v>43040.0</v>
      </c>
      <c r="F1170" s="219"/>
      <c r="G1170" s="4"/>
      <c r="H1170" s="38" t="s">
        <v>2582</v>
      </c>
      <c r="I1170" s="4"/>
    </row>
    <row r="1171">
      <c r="A1171" s="45" t="s">
        <v>2584</v>
      </c>
      <c r="B1171" s="35">
        <v>1.0</v>
      </c>
      <c r="C1171" s="45" t="s">
        <v>2512</v>
      </c>
      <c r="D1171" s="46">
        <v>76545.0</v>
      </c>
      <c r="E1171" s="37">
        <v>43759.0</v>
      </c>
      <c r="F1171" s="48"/>
      <c r="G1171" s="4"/>
      <c r="H1171" s="38" t="s">
        <v>2585</v>
      </c>
      <c r="I1171" s="4"/>
    </row>
    <row r="1172">
      <c r="A1172" s="45" t="s">
        <v>2586</v>
      </c>
      <c r="B1172" s="35">
        <v>1.0</v>
      </c>
      <c r="C1172" s="45" t="s">
        <v>2512</v>
      </c>
      <c r="D1172" s="46">
        <v>264870.0</v>
      </c>
      <c r="E1172" s="37">
        <v>43802.0</v>
      </c>
      <c r="F1172" s="48"/>
      <c r="G1172" s="4"/>
      <c r="H1172" s="38" t="s">
        <v>2587</v>
      </c>
      <c r="I1172" s="4"/>
    </row>
    <row r="1173">
      <c r="A1173" s="45" t="s">
        <v>2588</v>
      </c>
      <c r="B1173" s="35">
        <v>1.0</v>
      </c>
      <c r="C1173" s="45" t="s">
        <v>2496</v>
      </c>
      <c r="D1173" s="46">
        <v>1150.0</v>
      </c>
      <c r="E1173" s="37">
        <v>43873.0</v>
      </c>
      <c r="F1173" s="48"/>
      <c r="G1173" s="4"/>
      <c r="H1173" s="38" t="s">
        <v>2589</v>
      </c>
      <c r="I1173" s="4"/>
    </row>
    <row r="1174">
      <c r="A1174" s="45" t="s">
        <v>2590</v>
      </c>
      <c r="B1174" s="35">
        <v>1.0</v>
      </c>
      <c r="C1174" s="45" t="s">
        <v>2530</v>
      </c>
      <c r="D1174" s="46">
        <v>96577.0</v>
      </c>
      <c r="E1174" s="37">
        <v>43746.0</v>
      </c>
      <c r="F1174" s="48"/>
      <c r="G1174" s="4"/>
      <c r="H1174" s="38" t="s">
        <v>2591</v>
      </c>
      <c r="I1174" s="4"/>
    </row>
    <row r="1175">
      <c r="A1175" s="45" t="s">
        <v>2592</v>
      </c>
      <c r="B1175" s="35">
        <v>1.0</v>
      </c>
      <c r="C1175" s="45" t="s">
        <v>1206</v>
      </c>
      <c r="D1175" s="46">
        <v>3990456.0</v>
      </c>
      <c r="E1175" s="37">
        <v>43217.0</v>
      </c>
      <c r="F1175" s="48"/>
      <c r="G1175" s="4"/>
      <c r="H1175" s="38" t="s">
        <v>2593</v>
      </c>
      <c r="I1175" s="4"/>
    </row>
    <row r="1176">
      <c r="A1176" s="45" t="s">
        <v>2594</v>
      </c>
      <c r="B1176" s="35">
        <v>1.0</v>
      </c>
      <c r="C1176" s="45" t="s">
        <v>1206</v>
      </c>
      <c r="D1176" s="46">
        <v>12777.0</v>
      </c>
      <c r="E1176" s="37">
        <v>43717.0</v>
      </c>
      <c r="F1176" s="48"/>
      <c r="G1176" s="4"/>
      <c r="H1176" s="38" t="s">
        <v>2595</v>
      </c>
      <c r="I1176" s="4"/>
    </row>
    <row r="1177">
      <c r="A1177" s="45" t="s">
        <v>2596</v>
      </c>
      <c r="B1177" s="35">
        <v>1.0</v>
      </c>
      <c r="C1177" s="45" t="s">
        <v>2577</v>
      </c>
      <c r="D1177" s="46">
        <v>166260.0</v>
      </c>
      <c r="E1177" s="37">
        <v>43819.0</v>
      </c>
      <c r="F1177" s="48"/>
      <c r="G1177" s="4"/>
      <c r="H1177" s="38" t="s">
        <v>2597</v>
      </c>
      <c r="I1177" s="4"/>
    </row>
    <row r="1178">
      <c r="A1178" s="45" t="s">
        <v>2598</v>
      </c>
      <c r="B1178" s="35">
        <v>1.0</v>
      </c>
      <c r="C1178" s="45" t="s">
        <v>1206</v>
      </c>
      <c r="D1178" s="46">
        <v>34357.0</v>
      </c>
      <c r="E1178" s="37">
        <v>43809.0</v>
      </c>
      <c r="F1178" s="48"/>
      <c r="G1178" s="4"/>
      <c r="H1178" s="38" t="s">
        <v>2599</v>
      </c>
      <c r="I1178" s="4"/>
    </row>
    <row r="1179">
      <c r="A1179" s="45" t="s">
        <v>2600</v>
      </c>
      <c r="B1179" s="35">
        <v>1.0</v>
      </c>
      <c r="C1179" s="45" t="s">
        <v>2552</v>
      </c>
      <c r="D1179" s="46">
        <v>470914.0</v>
      </c>
      <c r="E1179" s="37">
        <v>43790.0</v>
      </c>
      <c r="F1179" s="48"/>
      <c r="G1179" s="4"/>
      <c r="H1179" s="38" t="s">
        <v>2601</v>
      </c>
      <c r="I1179" s="4"/>
    </row>
    <row r="1180">
      <c r="A1180" s="45" t="s">
        <v>2602</v>
      </c>
      <c r="B1180" s="35">
        <v>1.0</v>
      </c>
      <c r="C1180" s="45" t="s">
        <v>2552</v>
      </c>
      <c r="D1180" s="46">
        <v>91718.0</v>
      </c>
      <c r="E1180" s="37">
        <v>43754.0</v>
      </c>
      <c r="F1180" s="48"/>
      <c r="G1180" s="4"/>
      <c r="H1180" s="38" t="s">
        <v>2603</v>
      </c>
      <c r="I1180" s="4"/>
    </row>
    <row r="1181">
      <c r="A1181" s="45" t="s">
        <v>2604</v>
      </c>
      <c r="B1181" s="35">
        <v>1.0</v>
      </c>
      <c r="C1181" s="45" t="s">
        <v>2605</v>
      </c>
      <c r="D1181" s="46">
        <v>21014.0</v>
      </c>
      <c r="E1181" s="37">
        <v>43851.0</v>
      </c>
      <c r="F1181" s="48"/>
      <c r="G1181" s="4"/>
      <c r="H1181" s="38" t="s">
        <v>2606</v>
      </c>
      <c r="I1181" s="4"/>
    </row>
    <row r="1182">
      <c r="A1182" s="45" t="s">
        <v>2607</v>
      </c>
      <c r="B1182" s="35">
        <v>1.0</v>
      </c>
      <c r="C1182" s="45" t="s">
        <v>2485</v>
      </c>
      <c r="D1182" s="46">
        <v>425403.0</v>
      </c>
      <c r="E1182" s="37">
        <v>43801.0</v>
      </c>
      <c r="F1182" s="48"/>
      <c r="G1182" s="4"/>
      <c r="H1182" s="38" t="s">
        <v>2608</v>
      </c>
      <c r="I1182" s="4"/>
    </row>
    <row r="1183">
      <c r="A1183" s="45" t="s">
        <v>2609</v>
      </c>
      <c r="B1183" s="35">
        <v>1.0</v>
      </c>
      <c r="C1183" s="45" t="s">
        <v>2443</v>
      </c>
      <c r="D1183" s="46">
        <v>1052567.0</v>
      </c>
      <c r="E1183" s="37">
        <v>43074.0</v>
      </c>
      <c r="F1183" s="48"/>
      <c r="G1183" s="4"/>
      <c r="H1183" s="38" t="s">
        <v>2610</v>
      </c>
      <c r="I1183" s="4"/>
    </row>
    <row r="1184">
      <c r="A1184" s="45" t="s">
        <v>2611</v>
      </c>
      <c r="B1184" s="35">
        <v>1.0</v>
      </c>
      <c r="C1184" s="6" t="s">
        <v>2540</v>
      </c>
      <c r="D1184" s="46">
        <v>7436.0</v>
      </c>
      <c r="E1184" s="37">
        <v>43873.0</v>
      </c>
      <c r="F1184" s="48"/>
      <c r="G1184" s="4"/>
      <c r="H1184" s="38" t="s">
        <v>2612</v>
      </c>
      <c r="I1184" s="4"/>
    </row>
    <row r="1185">
      <c r="A1185" s="45" t="s">
        <v>2613</v>
      </c>
      <c r="B1185" s="35">
        <v>1.0</v>
      </c>
      <c r="C1185" s="6" t="s">
        <v>2379</v>
      </c>
      <c r="D1185" s="46">
        <v>72453.0</v>
      </c>
      <c r="E1185" s="37">
        <v>43488.0</v>
      </c>
      <c r="F1185" s="48"/>
      <c r="G1185" s="4"/>
      <c r="H1185" s="38" t="s">
        <v>2614</v>
      </c>
      <c r="I1185" s="4"/>
    </row>
    <row r="1186">
      <c r="A1186" s="45" t="s">
        <v>2615</v>
      </c>
      <c r="B1186" s="35">
        <v>1.0</v>
      </c>
      <c r="C1186" s="6" t="s">
        <v>2379</v>
      </c>
      <c r="D1186" s="46">
        <v>130418.0</v>
      </c>
      <c r="E1186" s="37">
        <v>43711.0</v>
      </c>
      <c r="F1186" s="48"/>
      <c r="G1186" s="4"/>
      <c r="H1186" s="38" t="s">
        <v>2616</v>
      </c>
      <c r="I1186" s="4"/>
    </row>
    <row r="1187">
      <c r="A1187" s="45" t="s">
        <v>2617</v>
      </c>
      <c r="B1187" s="35">
        <v>1.0</v>
      </c>
      <c r="C1187" s="6" t="s">
        <v>2496</v>
      </c>
      <c r="D1187" s="46">
        <v>8398748.0</v>
      </c>
      <c r="E1187" s="37">
        <v>43642.0</v>
      </c>
      <c r="F1187" s="48"/>
      <c r="G1187" s="4"/>
      <c r="H1187" s="38" t="s">
        <v>2618</v>
      </c>
      <c r="I1187" s="4"/>
    </row>
    <row r="1188">
      <c r="A1188" s="45" t="s">
        <v>2619</v>
      </c>
      <c r="B1188" s="35">
        <v>1.0</v>
      </c>
      <c r="C1188" s="45" t="s">
        <v>1206</v>
      </c>
      <c r="D1188" s="46">
        <v>432897.0</v>
      </c>
      <c r="E1188" s="37">
        <v>43403.0</v>
      </c>
      <c r="F1188" s="48"/>
      <c r="G1188" s="4"/>
      <c r="H1188" s="38" t="s">
        <v>2620</v>
      </c>
      <c r="I1188" s="4"/>
    </row>
    <row r="1189">
      <c r="A1189" s="45" t="s">
        <v>2621</v>
      </c>
      <c r="B1189" s="35">
        <v>1.0</v>
      </c>
      <c r="C1189" s="45" t="s">
        <v>2512</v>
      </c>
      <c r="D1189" s="46">
        <v>1251000.0</v>
      </c>
      <c r="E1189" s="37">
        <v>43811.0</v>
      </c>
      <c r="F1189" s="48"/>
      <c r="G1189" s="4"/>
      <c r="H1189" s="38" t="s">
        <v>2622</v>
      </c>
      <c r="I1189" s="4"/>
    </row>
    <row r="1190">
      <c r="A1190" s="45" t="s">
        <v>2623</v>
      </c>
      <c r="B1190" s="35">
        <v>1.0</v>
      </c>
      <c r="C1190" s="45" t="s">
        <v>1206</v>
      </c>
      <c r="D1190" s="46">
        <v>7496.0</v>
      </c>
      <c r="E1190" s="37">
        <v>43668.0</v>
      </c>
      <c r="F1190" s="48"/>
      <c r="G1190" s="4"/>
      <c r="H1190" s="38" t="s">
        <v>2624</v>
      </c>
      <c r="I1190" s="4"/>
    </row>
    <row r="1191">
      <c r="A1191" s="45" t="s">
        <v>2625</v>
      </c>
      <c r="B1191" s="35">
        <v>1.0</v>
      </c>
      <c r="C1191" s="45" t="s">
        <v>1206</v>
      </c>
      <c r="D1191" s="46">
        <v>61917.0</v>
      </c>
      <c r="E1191" s="37">
        <v>43591.0</v>
      </c>
      <c r="F1191" s="48"/>
      <c r="G1191" s="4"/>
      <c r="H1191" s="38" t="s">
        <v>33</v>
      </c>
      <c r="I1191" s="4"/>
    </row>
    <row r="1192">
      <c r="A1192" s="45" t="s">
        <v>2626</v>
      </c>
      <c r="B1192" s="35">
        <v>1.0</v>
      </c>
      <c r="C1192" s="45" t="s">
        <v>2530</v>
      </c>
      <c r="D1192" s="46">
        <v>17890.0</v>
      </c>
      <c r="E1192" s="37">
        <v>43733.0</v>
      </c>
      <c r="F1192" s="48"/>
      <c r="G1192" s="4"/>
      <c r="H1192" s="38" t="s">
        <v>2627</v>
      </c>
      <c r="I1192" s="4"/>
    </row>
    <row r="1193">
      <c r="A1193" s="45" t="s">
        <v>2628</v>
      </c>
      <c r="B1193" s="35">
        <v>1.0</v>
      </c>
      <c r="C1193" s="45" t="s">
        <v>2629</v>
      </c>
      <c r="D1193" s="46">
        <v>6990.0</v>
      </c>
      <c r="E1193" s="37">
        <v>43766.0</v>
      </c>
      <c r="F1193" s="48"/>
      <c r="G1193" s="4"/>
      <c r="H1193" s="38" t="s">
        <v>2630</v>
      </c>
      <c r="I1193" s="4"/>
    </row>
    <row r="1194">
      <c r="A1194" s="45" t="s">
        <v>2631</v>
      </c>
      <c r="B1194" s="35">
        <v>1.0</v>
      </c>
      <c r="C1194" s="45" t="s">
        <v>2549</v>
      </c>
      <c r="D1194" s="46">
        <v>4858.0</v>
      </c>
      <c r="E1194" s="37">
        <v>43886.0</v>
      </c>
      <c r="F1194" s="48"/>
      <c r="G1194" s="4"/>
      <c r="H1194" s="38" t="s">
        <v>2632</v>
      </c>
      <c r="I1194" s="4"/>
    </row>
    <row r="1195">
      <c r="A1195" s="45" t="s">
        <v>2633</v>
      </c>
      <c r="B1195" s="35">
        <v>1.0</v>
      </c>
      <c r="C1195" s="45" t="s">
        <v>2527</v>
      </c>
      <c r="D1195" s="46">
        <v>66417.0</v>
      </c>
      <c r="E1195" s="37">
        <v>43787.0</v>
      </c>
      <c r="F1195" s="48"/>
      <c r="G1195" s="4"/>
      <c r="H1195" s="38" t="s">
        <v>2634</v>
      </c>
      <c r="I1195" s="4"/>
    </row>
    <row r="1196">
      <c r="A1196" s="45" t="s">
        <v>2635</v>
      </c>
      <c r="B1196" s="35">
        <v>1.0</v>
      </c>
      <c r="C1196" s="45" t="s">
        <v>40</v>
      </c>
      <c r="D1196" s="46">
        <v>5000.0</v>
      </c>
      <c r="E1196" s="37">
        <v>43809.0</v>
      </c>
      <c r="F1196" s="48"/>
      <c r="G1196" s="4"/>
      <c r="H1196" s="38" t="s">
        <v>2636</v>
      </c>
      <c r="I1196" s="4"/>
    </row>
    <row r="1197">
      <c r="A1197" s="45" t="s">
        <v>2637</v>
      </c>
      <c r="B1197" s="35">
        <v>1.0</v>
      </c>
      <c r="C1197" s="45" t="s">
        <v>1206</v>
      </c>
      <c r="D1197" s="46">
        <v>110146.0</v>
      </c>
      <c r="E1197" s="37">
        <v>43305.0</v>
      </c>
      <c r="F1197" s="48"/>
      <c r="G1197" s="4"/>
      <c r="H1197" s="38" t="s">
        <v>2638</v>
      </c>
      <c r="I1197" s="4"/>
    </row>
    <row r="1198">
      <c r="A1198" s="45" t="s">
        <v>2639</v>
      </c>
      <c r="B1198" s="35">
        <v>1.0</v>
      </c>
      <c r="C1198" s="45" t="s">
        <v>1206</v>
      </c>
      <c r="D1198" s="46">
        <v>501334.0</v>
      </c>
      <c r="E1198" s="37">
        <v>43809.0</v>
      </c>
      <c r="F1198" s="47"/>
      <c r="G1198" s="4"/>
      <c r="H1198" s="38" t="s">
        <v>2640</v>
      </c>
      <c r="I1198" s="4"/>
    </row>
    <row r="1199">
      <c r="A1199" s="45" t="s">
        <v>2641</v>
      </c>
      <c r="B1199" s="35">
        <v>1.0</v>
      </c>
      <c r="C1199" s="45" t="s">
        <v>1206</v>
      </c>
      <c r="D1199" s="46">
        <v>12580.0</v>
      </c>
      <c r="E1199" s="37">
        <v>43872.0</v>
      </c>
      <c r="F1199" s="47"/>
      <c r="G1199" s="4"/>
      <c r="H1199" s="38" t="s">
        <v>2642</v>
      </c>
      <c r="I1199" s="4"/>
    </row>
    <row r="1200">
      <c r="A1200" s="45" t="s">
        <v>2643</v>
      </c>
      <c r="B1200" s="35">
        <v>1.0</v>
      </c>
      <c r="C1200" s="45" t="s">
        <v>1206</v>
      </c>
      <c r="D1200" s="46">
        <v>1425976.0</v>
      </c>
      <c r="E1200" s="37">
        <v>43900.0</v>
      </c>
      <c r="F1200" s="47"/>
      <c r="G1200" s="4"/>
      <c r="H1200" s="62" t="s">
        <v>2644</v>
      </c>
      <c r="I1200" s="4"/>
    </row>
    <row r="1201">
      <c r="A1201" s="45" t="s">
        <v>2645</v>
      </c>
      <c r="B1201" s="35">
        <v>1.0</v>
      </c>
      <c r="C1201" s="45" t="s">
        <v>1206</v>
      </c>
      <c r="D1201" s="46">
        <v>883305.0</v>
      </c>
      <c r="E1201" s="37">
        <v>43557.0</v>
      </c>
      <c r="F1201" s="47"/>
      <c r="G1201" s="4"/>
      <c r="H1201" s="38" t="s">
        <v>2646</v>
      </c>
      <c r="I1201" s="4"/>
    </row>
    <row r="1202">
      <c r="A1202" s="45" t="s">
        <v>2647</v>
      </c>
      <c r="B1202" s="35">
        <v>1.0</v>
      </c>
      <c r="C1202" s="45" t="s">
        <v>1206</v>
      </c>
      <c r="D1202" s="46">
        <v>1030119.0</v>
      </c>
      <c r="E1202" s="37">
        <v>43725.0</v>
      </c>
      <c r="F1202" s="47"/>
      <c r="G1202" s="4"/>
      <c r="H1202" s="38" t="s">
        <v>2648</v>
      </c>
      <c r="I1202" s="4"/>
    </row>
    <row r="1203">
      <c r="A1203" s="45" t="s">
        <v>2649</v>
      </c>
      <c r="B1203" s="35">
        <v>1.0</v>
      </c>
      <c r="C1203" s="45" t="s">
        <v>1206</v>
      </c>
      <c r="D1203" s="46">
        <v>769545.0</v>
      </c>
      <c r="E1203" s="37">
        <v>43725.0</v>
      </c>
      <c r="F1203" s="47"/>
      <c r="G1203" s="4"/>
      <c r="H1203" s="38" t="s">
        <v>2650</v>
      </c>
      <c r="I1203" s="4"/>
    </row>
    <row r="1204">
      <c r="A1204" s="45" t="s">
        <v>2651</v>
      </c>
      <c r="B1204" s="35">
        <v>1.0</v>
      </c>
      <c r="C1204" s="45" t="s">
        <v>1206</v>
      </c>
      <c r="D1204" s="46">
        <v>448150.0</v>
      </c>
      <c r="E1204" s="37">
        <v>43809.0</v>
      </c>
      <c r="F1204" s="47"/>
      <c r="G1204" s="4"/>
      <c r="H1204" s="38" t="s">
        <v>2652</v>
      </c>
      <c r="I1204" s="4"/>
    </row>
    <row r="1205">
      <c r="A1205" s="45" t="s">
        <v>2653</v>
      </c>
      <c r="B1205" s="35">
        <v>1.0</v>
      </c>
      <c r="C1205" s="45" t="s">
        <v>1206</v>
      </c>
      <c r="D1205" s="46">
        <v>1937570.0</v>
      </c>
      <c r="E1205" s="37">
        <v>43704.0</v>
      </c>
      <c r="F1205" s="47"/>
      <c r="G1205" s="4"/>
      <c r="H1205" s="38" t="s">
        <v>2654</v>
      </c>
      <c r="I1205" s="4"/>
    </row>
    <row r="1206">
      <c r="A1206" s="45" t="s">
        <v>2655</v>
      </c>
      <c r="B1206" s="35">
        <v>1.0</v>
      </c>
      <c r="C1206" s="45" t="s">
        <v>1206</v>
      </c>
      <c r="D1206" s="46">
        <v>64725.0</v>
      </c>
      <c r="E1206" s="37">
        <v>43431.0</v>
      </c>
      <c r="F1206" s="47"/>
      <c r="G1206" s="4"/>
      <c r="H1206" s="38" t="s">
        <v>2656</v>
      </c>
      <c r="I1206" s="4"/>
    </row>
    <row r="1207">
      <c r="A1207" s="45" t="s">
        <v>2468</v>
      </c>
      <c r="B1207" s="35">
        <v>1.0</v>
      </c>
      <c r="C1207" s="45" t="s">
        <v>1206</v>
      </c>
      <c r="D1207" s="46">
        <v>274255.0</v>
      </c>
      <c r="E1207" s="37">
        <v>43494.0</v>
      </c>
      <c r="F1207" s="47"/>
      <c r="G1207" s="4"/>
      <c r="H1207" s="38" t="s">
        <v>2657</v>
      </c>
      <c r="I1207" s="4"/>
    </row>
    <row r="1208">
      <c r="A1208" s="53" t="s">
        <v>2658</v>
      </c>
      <c r="B1208" s="35">
        <v>1.0</v>
      </c>
      <c r="C1208" s="6" t="s">
        <v>2502</v>
      </c>
      <c r="D1208" s="46">
        <v>148651.0</v>
      </c>
      <c r="E1208" s="37">
        <v>43718.0</v>
      </c>
      <c r="F1208" s="48"/>
      <c r="G1208" s="4"/>
      <c r="H1208" s="38" t="s">
        <v>2659</v>
      </c>
      <c r="I1208" s="4"/>
    </row>
    <row r="1209">
      <c r="A1209" s="6" t="s">
        <v>2660</v>
      </c>
      <c r="B1209" s="35">
        <v>1.0</v>
      </c>
      <c r="C1209" s="6" t="s">
        <v>1206</v>
      </c>
      <c r="D1209" s="46">
        <v>177586.0</v>
      </c>
      <c r="E1209" s="37">
        <v>43844.0</v>
      </c>
      <c r="F1209" s="48"/>
      <c r="G1209" s="4"/>
      <c r="H1209" s="38" t="s">
        <v>2661</v>
      </c>
      <c r="I1209" s="4"/>
    </row>
    <row r="1210">
      <c r="A1210" s="6" t="s">
        <v>2662</v>
      </c>
      <c r="B1210" s="35">
        <v>1.0</v>
      </c>
      <c r="C1210" s="6" t="s">
        <v>2496</v>
      </c>
      <c r="D1210" s="46">
        <v>19138.0</v>
      </c>
      <c r="E1210" s="37">
        <v>43691.0</v>
      </c>
      <c r="F1210" s="48"/>
      <c r="G1210" s="4"/>
      <c r="H1210" s="38" t="s">
        <v>2663</v>
      </c>
      <c r="I1210" s="4"/>
    </row>
    <row r="1211">
      <c r="A1211" s="6" t="s">
        <v>2664</v>
      </c>
      <c r="B1211" s="35">
        <v>1.0</v>
      </c>
      <c r="C1211" s="6" t="s">
        <v>1206</v>
      </c>
      <c r="D1211" s="46">
        <v>7666.0</v>
      </c>
      <c r="E1211" s="37">
        <v>43802.0</v>
      </c>
      <c r="F1211" s="48"/>
      <c r="G1211" s="4"/>
      <c r="H1211" s="38" t="s">
        <v>2665</v>
      </c>
      <c r="I1211" s="4"/>
    </row>
    <row r="1212">
      <c r="A1212" s="6" t="s">
        <v>2666</v>
      </c>
      <c r="B1212" s="35">
        <v>1.0</v>
      </c>
      <c r="C1212" s="6" t="s">
        <v>1206</v>
      </c>
      <c r="D1212" s="46">
        <v>504217.0</v>
      </c>
      <c r="E1212" s="37">
        <v>43725.0</v>
      </c>
      <c r="F1212" s="48"/>
      <c r="G1212" s="4"/>
      <c r="H1212" s="38" t="s">
        <v>2667</v>
      </c>
      <c r="I1212" s="4"/>
    </row>
    <row r="1213">
      <c r="A1213" s="6" t="s">
        <v>2668</v>
      </c>
      <c r="B1213" s="35">
        <v>1.0</v>
      </c>
      <c r="C1213" s="6" t="s">
        <v>2527</v>
      </c>
      <c r="D1213" s="46">
        <v>25483.0</v>
      </c>
      <c r="E1213" s="37">
        <v>43746.0</v>
      </c>
      <c r="F1213" s="48"/>
      <c r="G1213" s="4"/>
      <c r="H1213" s="38" t="s">
        <v>2669</v>
      </c>
      <c r="I1213" s="4"/>
    </row>
    <row r="1214">
      <c r="A1214" s="6" t="s">
        <v>2670</v>
      </c>
      <c r="B1214" s="35">
        <v>1.0</v>
      </c>
      <c r="C1214" s="6" t="s">
        <v>2552</v>
      </c>
      <c r="D1214" s="46">
        <v>5841.0</v>
      </c>
      <c r="E1214" s="37">
        <v>43809.0</v>
      </c>
      <c r="F1214" s="48"/>
      <c r="G1214" s="4"/>
      <c r="H1214" s="38" t="s">
        <v>2671</v>
      </c>
      <c r="I1214" s="4"/>
    </row>
    <row r="1215">
      <c r="A1215" s="6" t="s">
        <v>2672</v>
      </c>
      <c r="B1215" s="35">
        <v>1.0</v>
      </c>
      <c r="C1215" s="6" t="s">
        <v>40</v>
      </c>
      <c r="D1215" s="46">
        <v>216279.0</v>
      </c>
      <c r="E1215" s="37">
        <v>43809.0</v>
      </c>
      <c r="F1215" s="48"/>
      <c r="G1215" s="4"/>
      <c r="H1215" s="38" t="s">
        <v>2673</v>
      </c>
      <c r="I1215" s="4"/>
    </row>
    <row r="1216">
      <c r="A1216" s="6" t="s">
        <v>2674</v>
      </c>
      <c r="B1216" s="35">
        <v>1.0</v>
      </c>
      <c r="C1216" s="6" t="s">
        <v>2443</v>
      </c>
      <c r="D1216" s="46">
        <v>17768.0</v>
      </c>
      <c r="E1216" s="37">
        <v>43537.0</v>
      </c>
      <c r="F1216" s="48"/>
      <c r="G1216" s="4"/>
      <c r="H1216" s="38" t="s">
        <v>2675</v>
      </c>
      <c r="I1216" s="4"/>
    </row>
    <row r="1217">
      <c r="A1217" s="6" t="s">
        <v>2676</v>
      </c>
      <c r="B1217" s="35">
        <v>1.0</v>
      </c>
      <c r="C1217" s="6" t="s">
        <v>2502</v>
      </c>
      <c r="D1217" s="46">
        <v>32862.0</v>
      </c>
      <c r="E1217" s="37">
        <v>43725.0</v>
      </c>
      <c r="F1217" s="48"/>
      <c r="G1217" s="4"/>
      <c r="H1217" s="38" t="s">
        <v>2677</v>
      </c>
      <c r="I1217" s="4"/>
    </row>
    <row r="1218">
      <c r="A1218" s="6" t="s">
        <v>2678</v>
      </c>
      <c r="B1218" s="35">
        <v>1.0</v>
      </c>
      <c r="C1218" s="6" t="s">
        <v>2496</v>
      </c>
      <c r="D1218" s="46">
        <v>178599.0</v>
      </c>
      <c r="E1218" s="37">
        <v>43753.0</v>
      </c>
      <c r="F1218" s="48"/>
      <c r="G1218" s="4"/>
      <c r="H1218" s="38" t="s">
        <v>2679</v>
      </c>
      <c r="I1218" s="4"/>
    </row>
    <row r="1219">
      <c r="A1219" s="6" t="s">
        <v>2680</v>
      </c>
      <c r="B1219" s="35">
        <v>1.0</v>
      </c>
      <c r="C1219" s="6" t="s">
        <v>2512</v>
      </c>
      <c r="D1219" s="46">
        <v>370963.0</v>
      </c>
      <c r="E1219" s="37">
        <v>43726.0</v>
      </c>
      <c r="F1219" s="48"/>
      <c r="G1219" s="4"/>
      <c r="H1219" s="38" t="s">
        <v>2681</v>
      </c>
      <c r="I1219" s="4"/>
    </row>
    <row r="1220">
      <c r="A1220" s="53" t="s">
        <v>2682</v>
      </c>
      <c r="B1220" s="35">
        <v>1.0</v>
      </c>
      <c r="C1220" s="6" t="s">
        <v>1206</v>
      </c>
      <c r="D1220" s="46">
        <v>27849.0</v>
      </c>
      <c r="E1220" s="37">
        <v>43712.0</v>
      </c>
      <c r="F1220" s="48"/>
      <c r="G1220" s="4"/>
      <c r="H1220" s="38" t="s">
        <v>2683</v>
      </c>
      <c r="I1220" s="4"/>
    </row>
    <row r="1221">
      <c r="A1221" s="6" t="s">
        <v>1386</v>
      </c>
      <c r="B1221" s="6">
        <v>1.0</v>
      </c>
      <c r="C1221" s="6" t="s">
        <v>2415</v>
      </c>
      <c r="D1221" s="57">
        <v>185877.0</v>
      </c>
      <c r="E1221" s="37">
        <v>43725.0</v>
      </c>
      <c r="F1221" s="48"/>
      <c r="G1221" s="4"/>
      <c r="H1221" s="38" t="s">
        <v>2685</v>
      </c>
      <c r="I1221" s="4"/>
    </row>
    <row r="1222">
      <c r="A1222" s="6" t="s">
        <v>2686</v>
      </c>
      <c r="B1222" s="6">
        <v>1.0</v>
      </c>
      <c r="C1222" s="6" t="s">
        <v>1206</v>
      </c>
      <c r="D1222" s="57">
        <v>220408.0</v>
      </c>
      <c r="E1222" s="37">
        <v>43900.0</v>
      </c>
      <c r="F1222" s="48"/>
      <c r="G1222" s="4"/>
      <c r="H1222" s="38" t="s">
        <v>2687</v>
      </c>
      <c r="I1222" s="4"/>
    </row>
    <row r="1223">
      <c r="A1223" s="4"/>
      <c r="B1223" s="4"/>
      <c r="C1223" s="4"/>
      <c r="D1223" s="4"/>
      <c r="E1223" s="48"/>
      <c r="F1223" s="48"/>
      <c r="G1223" s="4"/>
      <c r="H1223" s="40"/>
      <c r="I1223" s="4"/>
    </row>
    <row r="1224">
      <c r="A1224" s="41" t="s">
        <v>2504</v>
      </c>
      <c r="B1224" s="4">
        <f>SUM(B1132:B1223)</f>
        <v>91</v>
      </c>
      <c r="C1224" s="4"/>
      <c r="D1224" s="42">
        <f>IFERROR(__xludf.DUMMYFUNCTION("IMPORTDATA(""http://api.icef-online.org/api/country/USA/population"")"),3.2654066E7)</f>
        <v>32654066</v>
      </c>
      <c r="E1224" s="43" t="s">
        <v>27</v>
      </c>
      <c r="F1224" s="57">
        <v>3.285E8</v>
      </c>
      <c r="G1224" s="44">
        <f>(D1224/F1224)</f>
        <v>0.09940354947</v>
      </c>
      <c r="H1224" s="6"/>
      <c r="I1224" s="4"/>
    </row>
    <row r="1225">
      <c r="A1225" s="4"/>
      <c r="B1225" s="4"/>
      <c r="C1225" s="4"/>
      <c r="D1225" s="4"/>
      <c r="E1225" s="32"/>
      <c r="F1225" s="32"/>
      <c r="G1225" s="4"/>
      <c r="H1225" s="40"/>
      <c r="I1225" s="4"/>
    </row>
    <row r="1226">
      <c r="A1226" s="234" t="s">
        <v>2510</v>
      </c>
      <c r="B1226" s="235">
        <f>SUM(B9, B108, B124, B129, B151, B156, B614, B720, B725, B731, B733, B760, B857, B867, B889, B969, B998, B1003, B1008, B1013, B1021, B1041, B1048, B1057, B1061, B1067, B1101, B1129, B1224)</f>
        <v>1486</v>
      </c>
      <c r="C1226" s="4"/>
      <c r="D1226" s="242">
        <f>SUM(D9, D108, D129, D156, D614, D720, D725, D734, D998, D1008, D1013, D1041, D1048, D1129, D1224)</f>
        <v>819974486</v>
      </c>
      <c r="E1226" s="43"/>
      <c r="F1226" s="57"/>
      <c r="G1226" s="44"/>
      <c r="H1226" s="40"/>
      <c r="I1226" s="4"/>
    </row>
    <row r="1227">
      <c r="A1227" s="4"/>
      <c r="B1227" s="4"/>
      <c r="C1227" s="4"/>
      <c r="D1227" s="4"/>
      <c r="E1227" s="32"/>
      <c r="F1227" s="32"/>
      <c r="G1227" s="4"/>
      <c r="H1227" s="40"/>
      <c r="I1227" s="4"/>
    </row>
    <row r="1228">
      <c r="A1228" s="4"/>
      <c r="B1228" s="4"/>
      <c r="C1228" s="4"/>
      <c r="D1228" s="4"/>
      <c r="E1228" s="32"/>
      <c r="F1228" s="32"/>
      <c r="G1228" s="4"/>
      <c r="H1228" s="40"/>
      <c r="I1228" s="4"/>
    </row>
    <row r="1229">
      <c r="A1229" s="188" t="s">
        <v>2688</v>
      </c>
      <c r="G1229" s="4"/>
      <c r="H1229" s="40"/>
      <c r="I1229" s="4"/>
    </row>
    <row r="1230">
      <c r="A1230" s="188" t="s">
        <v>2689</v>
      </c>
      <c r="G1230" s="4"/>
      <c r="H1230" s="40"/>
      <c r="I1230" s="4"/>
    </row>
    <row r="1231">
      <c r="A1231" s="243" t="s">
        <v>2690</v>
      </c>
      <c r="G1231" s="4"/>
      <c r="H1231" s="4"/>
      <c r="I1231" s="4"/>
    </row>
    <row r="1232">
      <c r="A1232" s="4"/>
      <c r="B1232" s="4"/>
      <c r="C1232" s="4"/>
      <c r="D1232" s="4"/>
      <c r="E1232" s="37"/>
      <c r="F1232" s="32"/>
      <c r="G1232" s="4"/>
      <c r="H1232" s="4"/>
      <c r="I1232" s="4"/>
    </row>
    <row r="1233">
      <c r="A1233" s="244" t="s">
        <v>2691</v>
      </c>
      <c r="B1233" s="245"/>
      <c r="C1233" s="245"/>
      <c r="D1233" s="245"/>
      <c r="E1233" s="32"/>
      <c r="F1233" s="32"/>
      <c r="G1233" s="4"/>
      <c r="H1233" s="4"/>
      <c r="I1233" s="4"/>
    </row>
    <row r="1234">
      <c r="A1234" s="246" t="s">
        <v>33</v>
      </c>
      <c r="B1234" s="245"/>
      <c r="C1234" s="244" t="s">
        <v>2692</v>
      </c>
      <c r="D1234" s="245"/>
      <c r="E1234" s="32"/>
      <c r="F1234" s="32"/>
      <c r="G1234" s="4"/>
      <c r="H1234" s="4"/>
      <c r="I1234" s="4"/>
    </row>
    <row r="1235">
      <c r="A1235" s="247" t="s">
        <v>2693</v>
      </c>
      <c r="B1235" s="245"/>
      <c r="C1235" s="245"/>
      <c r="D1235" s="245"/>
      <c r="E1235" s="32"/>
      <c r="F1235" s="32"/>
      <c r="G1235" s="4"/>
      <c r="H1235" s="4"/>
      <c r="I1235" s="4"/>
    </row>
    <row r="1236">
      <c r="A1236" s="4"/>
      <c r="B1236" s="4"/>
      <c r="C1236" s="4"/>
      <c r="D1236" s="4"/>
      <c r="E1236" s="32"/>
      <c r="F1236" s="32"/>
      <c r="G1236" s="4"/>
      <c r="H1236" s="4"/>
      <c r="I1236" s="4"/>
    </row>
    <row r="1237">
      <c r="A1237" s="244" t="s">
        <v>2694</v>
      </c>
      <c r="B1237" s="245"/>
      <c r="C1237" s="245"/>
      <c r="D1237" s="245"/>
      <c r="F1237" s="32"/>
      <c r="G1237" s="4"/>
      <c r="H1237" s="4"/>
      <c r="I1237" s="4"/>
    </row>
    <row r="1238">
      <c r="A1238" s="246" t="s">
        <v>2695</v>
      </c>
      <c r="B1238" s="245"/>
      <c r="C1238" s="245"/>
      <c r="D1238" s="245"/>
      <c r="E1238" s="32"/>
      <c r="F1238" s="32"/>
      <c r="G1238" s="4"/>
      <c r="H1238" s="4"/>
      <c r="I1238" s="4"/>
    </row>
    <row r="1239">
      <c r="A1239" s="4"/>
      <c r="B1239" s="4"/>
      <c r="C1239" s="4"/>
      <c r="D1239" s="4"/>
      <c r="E1239" s="32"/>
      <c r="F1239" s="32"/>
      <c r="G1239" s="4"/>
      <c r="H1239" s="4"/>
      <c r="I1239" s="4"/>
    </row>
    <row r="1240">
      <c r="A1240" s="113" t="s">
        <v>2696</v>
      </c>
      <c r="B1240" s="15"/>
      <c r="C1240" s="15"/>
      <c r="D1240" s="13"/>
      <c r="E1240" s="13"/>
      <c r="F1240" s="21"/>
      <c r="G1240" s="13"/>
      <c r="H1240" s="13"/>
      <c r="I1240" s="15"/>
    </row>
    <row r="1241">
      <c r="A1241" s="50" t="s">
        <v>2697</v>
      </c>
    </row>
    <row r="1242">
      <c r="A1242" s="50" t="s">
        <v>2698</v>
      </c>
    </row>
    <row r="1243">
      <c r="E1243" s="248"/>
      <c r="F1243" s="248"/>
    </row>
    <row r="1244">
      <c r="A1244" s="249"/>
      <c r="B1244" s="250"/>
      <c r="C1244" s="251"/>
      <c r="D1244" s="250"/>
      <c r="E1244" s="37"/>
      <c r="F1244" s="252"/>
      <c r="G1244" s="252"/>
      <c r="H1244" s="253"/>
      <c r="I1244" s="252"/>
      <c r="J1244" s="252"/>
      <c r="K1244" s="252"/>
      <c r="L1244" s="252"/>
      <c r="M1244" s="252"/>
      <c r="N1244" s="252"/>
      <c r="O1244" s="252"/>
      <c r="P1244" s="252"/>
      <c r="Q1244" s="252"/>
      <c r="R1244" s="252"/>
      <c r="S1244" s="252"/>
      <c r="T1244" s="252"/>
      <c r="U1244" s="252"/>
      <c r="V1244" s="252"/>
      <c r="W1244" s="252"/>
      <c r="X1244" s="252"/>
      <c r="Y1244" s="252"/>
      <c r="Z1244" s="252"/>
      <c r="AA1244" s="252"/>
      <c r="AB1244" s="252"/>
    </row>
    <row r="1245">
      <c r="A1245" s="254"/>
      <c r="B1245" s="15"/>
      <c r="C1245" s="15"/>
      <c r="D1245" s="13"/>
      <c r="E1245" s="13"/>
      <c r="F1245" s="21"/>
      <c r="G1245" s="13"/>
      <c r="H1245" s="13"/>
      <c r="I1245" s="15"/>
    </row>
    <row r="1246">
      <c r="A1246" s="255"/>
      <c r="B1246" s="15"/>
      <c r="C1246" s="15"/>
      <c r="D1246" s="13"/>
      <c r="E1246" s="13"/>
      <c r="F1246" s="21"/>
      <c r="G1246" s="13"/>
      <c r="H1246" s="13"/>
      <c r="I1246" s="15"/>
    </row>
    <row r="1247">
      <c r="E1247" s="248"/>
      <c r="F1247" s="248"/>
    </row>
    <row r="1248">
      <c r="E1248" s="248"/>
      <c r="F1248" s="248"/>
    </row>
    <row r="1249">
      <c r="E1249" s="248"/>
      <c r="F1249" s="248"/>
    </row>
    <row r="1250">
      <c r="E1250" s="248"/>
      <c r="F1250" s="248"/>
    </row>
    <row r="1251">
      <c r="E1251" s="248"/>
      <c r="F1251" s="248"/>
    </row>
    <row r="1252">
      <c r="E1252" s="248"/>
      <c r="F1252" s="248"/>
    </row>
    <row r="1253">
      <c r="E1253" s="248"/>
      <c r="F1253" s="248"/>
    </row>
    <row r="1254">
      <c r="E1254" s="248"/>
      <c r="F1254" s="248"/>
    </row>
    <row r="1255">
      <c r="E1255" s="248"/>
      <c r="F1255" s="248"/>
    </row>
    <row r="1256">
      <c r="E1256" s="248"/>
      <c r="F1256" s="248"/>
    </row>
    <row r="1257">
      <c r="E1257" s="248"/>
      <c r="F1257" s="248"/>
    </row>
    <row r="1258">
      <c r="E1258" s="248"/>
      <c r="F1258" s="248"/>
    </row>
    <row r="1259">
      <c r="E1259" s="248"/>
      <c r="F1259" s="248"/>
    </row>
    <row r="1260">
      <c r="E1260" s="248"/>
      <c r="F1260" s="248"/>
    </row>
    <row r="1261">
      <c r="E1261" s="248"/>
      <c r="F1261" s="248"/>
    </row>
    <row r="1262">
      <c r="E1262" s="248"/>
      <c r="F1262" s="248"/>
    </row>
    <row r="1263">
      <c r="E1263" s="248"/>
      <c r="F1263" s="248"/>
    </row>
    <row r="1264">
      <c r="E1264" s="248"/>
      <c r="F1264" s="248"/>
    </row>
    <row r="1265">
      <c r="E1265" s="248"/>
      <c r="F1265" s="248"/>
    </row>
    <row r="1266">
      <c r="E1266" s="248"/>
      <c r="F1266" s="248"/>
    </row>
    <row r="1267">
      <c r="E1267" s="248"/>
      <c r="F1267" s="248"/>
    </row>
    <row r="1268">
      <c r="E1268" s="248"/>
      <c r="F1268" s="248"/>
    </row>
    <row r="1269">
      <c r="E1269" s="248"/>
      <c r="F1269" s="248"/>
    </row>
    <row r="1270">
      <c r="E1270" s="248"/>
      <c r="F1270" s="248"/>
    </row>
    <row r="1271">
      <c r="E1271" s="248"/>
      <c r="F1271" s="248"/>
    </row>
    <row r="1272">
      <c r="E1272" s="248"/>
      <c r="F1272" s="248"/>
    </row>
    <row r="1273">
      <c r="E1273" s="248"/>
      <c r="F1273" s="248"/>
    </row>
    <row r="1274">
      <c r="E1274" s="248"/>
      <c r="F1274" s="248"/>
    </row>
    <row r="1275">
      <c r="E1275" s="248"/>
      <c r="F1275" s="248"/>
    </row>
    <row r="1276">
      <c r="E1276" s="248"/>
      <c r="F1276" s="248"/>
    </row>
    <row r="1277">
      <c r="E1277" s="248"/>
      <c r="F1277" s="248"/>
    </row>
    <row r="1278">
      <c r="E1278" s="248"/>
      <c r="F1278" s="248"/>
    </row>
    <row r="1279">
      <c r="E1279" s="248"/>
      <c r="F1279" s="248"/>
    </row>
    <row r="1280">
      <c r="E1280" s="248"/>
      <c r="F1280" s="248"/>
    </row>
    <row r="1281">
      <c r="E1281" s="248"/>
      <c r="F1281" s="248"/>
    </row>
    <row r="1282">
      <c r="E1282" s="248"/>
      <c r="F1282" s="248"/>
    </row>
    <row r="1283">
      <c r="E1283" s="248"/>
      <c r="F1283" s="248"/>
    </row>
    <row r="1284">
      <c r="E1284" s="248"/>
      <c r="F1284" s="248"/>
    </row>
    <row r="1285">
      <c r="E1285" s="248"/>
      <c r="F1285" s="248"/>
    </row>
    <row r="1286">
      <c r="E1286" s="248"/>
      <c r="F1286" s="248"/>
    </row>
    <row r="1287">
      <c r="E1287" s="248"/>
      <c r="F1287" s="248"/>
    </row>
    <row r="1288">
      <c r="E1288" s="248"/>
      <c r="F1288" s="248"/>
    </row>
    <row r="1289">
      <c r="E1289" s="248"/>
      <c r="F1289" s="248"/>
    </row>
    <row r="1290">
      <c r="E1290" s="248"/>
      <c r="F1290" s="248"/>
    </row>
    <row r="1291">
      <c r="E1291" s="248"/>
      <c r="F1291" s="248"/>
    </row>
    <row r="1292">
      <c r="E1292" s="248"/>
      <c r="F1292" s="248"/>
    </row>
    <row r="1293">
      <c r="E1293" s="248"/>
      <c r="F1293" s="248"/>
    </row>
    <row r="1294">
      <c r="E1294" s="248"/>
      <c r="F1294" s="248"/>
    </row>
    <row r="1295">
      <c r="E1295" s="248"/>
      <c r="F1295" s="248"/>
    </row>
    <row r="1296">
      <c r="E1296" s="248"/>
      <c r="F1296" s="248"/>
    </row>
    <row r="1297">
      <c r="E1297" s="248"/>
      <c r="F1297" s="248"/>
    </row>
    <row r="1298">
      <c r="E1298" s="248"/>
      <c r="F1298" s="248"/>
    </row>
    <row r="1299">
      <c r="E1299" s="248"/>
      <c r="F1299" s="248"/>
    </row>
    <row r="1300">
      <c r="E1300" s="248"/>
      <c r="F1300" s="248"/>
    </row>
    <row r="1301">
      <c r="E1301" s="248"/>
      <c r="F1301" s="248"/>
    </row>
    <row r="1302">
      <c r="E1302" s="248"/>
      <c r="F1302" s="248"/>
    </row>
    <row r="1303">
      <c r="E1303" s="248"/>
      <c r="F1303" s="248"/>
    </row>
    <row r="1304">
      <c r="E1304" s="248"/>
      <c r="F1304" s="248"/>
    </row>
    <row r="1305">
      <c r="E1305" s="248"/>
      <c r="F1305" s="248"/>
    </row>
    <row r="1306">
      <c r="E1306" s="248"/>
      <c r="F1306" s="248"/>
    </row>
    <row r="1307">
      <c r="E1307" s="248"/>
      <c r="F1307" s="248"/>
    </row>
    <row r="1308">
      <c r="E1308" s="248"/>
      <c r="F1308" s="248"/>
    </row>
    <row r="1309">
      <c r="E1309" s="248"/>
      <c r="F1309" s="248"/>
    </row>
    <row r="1310">
      <c r="E1310" s="248"/>
      <c r="F1310" s="248"/>
    </row>
    <row r="1311">
      <c r="E1311" s="248"/>
      <c r="F1311" s="248"/>
    </row>
    <row r="1312">
      <c r="E1312" s="248"/>
      <c r="F1312" s="248"/>
    </row>
    <row r="1313">
      <c r="E1313" s="248"/>
      <c r="F1313" s="248"/>
    </row>
    <row r="1314">
      <c r="E1314" s="248"/>
      <c r="F1314" s="248"/>
    </row>
    <row r="1315">
      <c r="E1315" s="248"/>
      <c r="F1315" s="248"/>
    </row>
    <row r="1316">
      <c r="E1316" s="248"/>
      <c r="F1316" s="248"/>
    </row>
    <row r="1317">
      <c r="E1317" s="248"/>
      <c r="F1317" s="248"/>
    </row>
    <row r="1318">
      <c r="E1318" s="248"/>
      <c r="F1318" s="248"/>
    </row>
    <row r="1319">
      <c r="E1319" s="248"/>
      <c r="F1319" s="248"/>
    </row>
    <row r="1320">
      <c r="E1320" s="248"/>
      <c r="F1320" s="248"/>
    </row>
    <row r="1321">
      <c r="E1321" s="248"/>
      <c r="F1321" s="248"/>
    </row>
    <row r="1322">
      <c r="E1322" s="248"/>
      <c r="F1322" s="248"/>
    </row>
    <row r="1323">
      <c r="E1323" s="248"/>
      <c r="F1323" s="248"/>
    </row>
    <row r="1324">
      <c r="E1324" s="248"/>
      <c r="F1324" s="248"/>
    </row>
    <row r="1325">
      <c r="E1325" s="248"/>
      <c r="F1325" s="248"/>
    </row>
    <row r="1326">
      <c r="E1326" s="248"/>
      <c r="F1326" s="248"/>
    </row>
    <row r="1327">
      <c r="E1327" s="248"/>
      <c r="F1327" s="248"/>
    </row>
    <row r="1328">
      <c r="E1328" s="248"/>
      <c r="F1328" s="248"/>
    </row>
    <row r="1329">
      <c r="E1329" s="248"/>
      <c r="F1329" s="248"/>
    </row>
    <row r="1330">
      <c r="E1330" s="248"/>
      <c r="F1330" s="248"/>
    </row>
    <row r="1331">
      <c r="E1331" s="248"/>
      <c r="F1331" s="248"/>
    </row>
    <row r="1332">
      <c r="E1332" s="248"/>
      <c r="F1332" s="248"/>
    </row>
    <row r="1333">
      <c r="E1333" s="248"/>
      <c r="F1333" s="248"/>
    </row>
    <row r="1334">
      <c r="E1334" s="248"/>
      <c r="F1334" s="248"/>
    </row>
    <row r="1335">
      <c r="E1335" s="248"/>
      <c r="F1335" s="248"/>
    </row>
    <row r="1336">
      <c r="E1336" s="248"/>
      <c r="F1336" s="248"/>
    </row>
    <row r="1337">
      <c r="E1337" s="248"/>
      <c r="F1337" s="248"/>
    </row>
    <row r="1338">
      <c r="E1338" s="248"/>
      <c r="F1338" s="248"/>
    </row>
    <row r="1339">
      <c r="E1339" s="248"/>
      <c r="F1339" s="248"/>
    </row>
    <row r="1340">
      <c r="E1340" s="248"/>
      <c r="F1340" s="248"/>
    </row>
    <row r="1341">
      <c r="E1341" s="248"/>
      <c r="F1341" s="248"/>
    </row>
    <row r="1342">
      <c r="E1342" s="248"/>
      <c r="F1342" s="248"/>
    </row>
    <row r="1343">
      <c r="E1343" s="248"/>
      <c r="F1343" s="248"/>
    </row>
    <row r="1344">
      <c r="E1344" s="248"/>
      <c r="F1344" s="248"/>
    </row>
    <row r="1345">
      <c r="E1345" s="248"/>
      <c r="F1345" s="248"/>
    </row>
    <row r="1346">
      <c r="E1346" s="248"/>
      <c r="F1346" s="248"/>
    </row>
    <row r="1347">
      <c r="E1347" s="248"/>
      <c r="F1347" s="248"/>
    </row>
    <row r="1348">
      <c r="E1348" s="248"/>
      <c r="F1348" s="248"/>
    </row>
    <row r="1349">
      <c r="E1349" s="248"/>
      <c r="F1349" s="248"/>
    </row>
    <row r="1350">
      <c r="E1350" s="248"/>
      <c r="F1350" s="248"/>
    </row>
    <row r="1351">
      <c r="E1351" s="248"/>
      <c r="F1351" s="248"/>
    </row>
    <row r="1352">
      <c r="E1352" s="248"/>
      <c r="F1352" s="248"/>
    </row>
    <row r="1353">
      <c r="E1353" s="248"/>
      <c r="F1353" s="248"/>
    </row>
    <row r="1354">
      <c r="E1354" s="248"/>
      <c r="F1354" s="248"/>
    </row>
    <row r="1355">
      <c r="E1355" s="248"/>
      <c r="F1355" s="248"/>
    </row>
    <row r="1356">
      <c r="E1356" s="248"/>
      <c r="F1356" s="248"/>
    </row>
    <row r="1357">
      <c r="E1357" s="248"/>
      <c r="F1357" s="248"/>
    </row>
    <row r="1358">
      <c r="E1358" s="248"/>
      <c r="F1358" s="248"/>
    </row>
    <row r="1359">
      <c r="E1359" s="248"/>
      <c r="F1359" s="248"/>
    </row>
    <row r="1360">
      <c r="E1360" s="248"/>
      <c r="F1360" s="248"/>
    </row>
    <row r="1361">
      <c r="E1361" s="248"/>
      <c r="F1361" s="248"/>
    </row>
    <row r="1362">
      <c r="E1362" s="248"/>
      <c r="F1362" s="248"/>
    </row>
    <row r="1363">
      <c r="E1363" s="248"/>
      <c r="F1363" s="248"/>
    </row>
    <row r="1364">
      <c r="E1364" s="248"/>
      <c r="F1364" s="248"/>
    </row>
    <row r="1365">
      <c r="E1365" s="248"/>
      <c r="F1365" s="248"/>
    </row>
    <row r="1366">
      <c r="E1366" s="248"/>
      <c r="F1366" s="248"/>
    </row>
    <row r="1367">
      <c r="E1367" s="248"/>
      <c r="F1367" s="248"/>
    </row>
    <row r="1368">
      <c r="E1368" s="248"/>
      <c r="F1368" s="248"/>
    </row>
    <row r="1369">
      <c r="E1369" s="248"/>
      <c r="F1369" s="248"/>
    </row>
    <row r="1370">
      <c r="E1370" s="248"/>
      <c r="F1370" s="248"/>
    </row>
    <row r="1371">
      <c r="E1371" s="248"/>
      <c r="F1371" s="248"/>
    </row>
    <row r="1372">
      <c r="E1372" s="248"/>
      <c r="F1372" s="248"/>
    </row>
    <row r="1373">
      <c r="E1373" s="248"/>
      <c r="F1373" s="248"/>
    </row>
    <row r="1374">
      <c r="E1374" s="248"/>
      <c r="F1374" s="248"/>
    </row>
    <row r="1375">
      <c r="E1375" s="248"/>
      <c r="F1375" s="248"/>
    </row>
    <row r="1376">
      <c r="E1376" s="248"/>
      <c r="F1376" s="248"/>
    </row>
    <row r="1377">
      <c r="E1377" s="248"/>
      <c r="F1377" s="248"/>
    </row>
    <row r="1378">
      <c r="E1378" s="248"/>
      <c r="F1378" s="248"/>
    </row>
    <row r="1379">
      <c r="E1379" s="248"/>
      <c r="F1379" s="248"/>
    </row>
    <row r="1380">
      <c r="E1380" s="248"/>
      <c r="F1380" s="248"/>
    </row>
    <row r="1381">
      <c r="E1381" s="248"/>
      <c r="F1381" s="248"/>
    </row>
    <row r="1382">
      <c r="E1382" s="248"/>
      <c r="F1382" s="248"/>
    </row>
    <row r="1383">
      <c r="E1383" s="248"/>
      <c r="F1383" s="248"/>
    </row>
    <row r="1384">
      <c r="E1384" s="248"/>
      <c r="F1384" s="248"/>
    </row>
    <row r="1385">
      <c r="E1385" s="248"/>
      <c r="F1385" s="248"/>
    </row>
    <row r="1386">
      <c r="E1386" s="248"/>
      <c r="F1386" s="248"/>
    </row>
    <row r="1387">
      <c r="E1387" s="248"/>
      <c r="F1387" s="248"/>
    </row>
    <row r="1388">
      <c r="E1388" s="248"/>
      <c r="F1388" s="248"/>
    </row>
    <row r="1389">
      <c r="E1389" s="248"/>
      <c r="F1389" s="248"/>
    </row>
    <row r="1390">
      <c r="E1390" s="248"/>
      <c r="F1390" s="248"/>
    </row>
    <row r="1391">
      <c r="E1391" s="248"/>
      <c r="F1391" s="248"/>
    </row>
    <row r="1392">
      <c r="E1392" s="248"/>
      <c r="F1392" s="248"/>
    </row>
    <row r="1393">
      <c r="E1393" s="248"/>
      <c r="F1393" s="248"/>
    </row>
    <row r="1394">
      <c r="E1394" s="248"/>
      <c r="F1394" s="248"/>
    </row>
    <row r="1395">
      <c r="E1395" s="248"/>
      <c r="F1395" s="248"/>
    </row>
    <row r="1396">
      <c r="E1396" s="248"/>
      <c r="F1396" s="248"/>
    </row>
    <row r="1397">
      <c r="E1397" s="248"/>
      <c r="F1397" s="248"/>
    </row>
    <row r="1398">
      <c r="E1398" s="248"/>
      <c r="F1398" s="248"/>
    </row>
    <row r="1399">
      <c r="E1399" s="248"/>
      <c r="F1399" s="248"/>
    </row>
    <row r="1400">
      <c r="E1400" s="248"/>
      <c r="F1400" s="248"/>
    </row>
    <row r="1401">
      <c r="E1401" s="248"/>
      <c r="F1401" s="248"/>
    </row>
    <row r="1402">
      <c r="E1402" s="248"/>
      <c r="F1402" s="248"/>
    </row>
    <row r="1403">
      <c r="E1403" s="248"/>
      <c r="F1403" s="248"/>
    </row>
    <row r="1404">
      <c r="E1404" s="248"/>
      <c r="F1404" s="248"/>
    </row>
    <row r="1405">
      <c r="E1405" s="248"/>
      <c r="F1405" s="248"/>
    </row>
    <row r="1406">
      <c r="E1406" s="248"/>
      <c r="F1406" s="248"/>
    </row>
    <row r="1407">
      <c r="E1407" s="248"/>
      <c r="F1407" s="248"/>
    </row>
    <row r="1408">
      <c r="E1408" s="248"/>
      <c r="F1408" s="248"/>
    </row>
    <row r="1409">
      <c r="E1409" s="248"/>
      <c r="F1409" s="248"/>
    </row>
    <row r="1410">
      <c r="E1410" s="248"/>
      <c r="F1410" s="248"/>
    </row>
    <row r="1411">
      <c r="E1411" s="248"/>
      <c r="F1411" s="248"/>
    </row>
    <row r="1412">
      <c r="E1412" s="248"/>
      <c r="F1412" s="248"/>
    </row>
    <row r="1413">
      <c r="E1413" s="248"/>
      <c r="F1413" s="248"/>
    </row>
    <row r="1414">
      <c r="E1414" s="248"/>
      <c r="F1414" s="248"/>
    </row>
    <row r="1415">
      <c r="E1415" s="248"/>
      <c r="F1415" s="248"/>
    </row>
    <row r="1416">
      <c r="E1416" s="248"/>
      <c r="F1416" s="248"/>
    </row>
    <row r="1417">
      <c r="E1417" s="248"/>
      <c r="F1417" s="248"/>
    </row>
    <row r="1418">
      <c r="E1418" s="248"/>
      <c r="F1418" s="248"/>
    </row>
    <row r="1419">
      <c r="E1419" s="248"/>
      <c r="F1419" s="248"/>
    </row>
    <row r="1420">
      <c r="E1420" s="248"/>
      <c r="F1420" s="248"/>
    </row>
    <row r="1421">
      <c r="E1421" s="248"/>
      <c r="F1421" s="248"/>
    </row>
    <row r="1422">
      <c r="E1422" s="248"/>
      <c r="F1422" s="248"/>
    </row>
    <row r="1423">
      <c r="E1423" s="248"/>
      <c r="F1423" s="248"/>
    </row>
    <row r="1424">
      <c r="E1424" s="248"/>
      <c r="F1424" s="248"/>
    </row>
    <row r="1425">
      <c r="E1425" s="248"/>
      <c r="F1425" s="248"/>
    </row>
    <row r="1426">
      <c r="E1426" s="248"/>
      <c r="F1426" s="248"/>
    </row>
    <row r="1427">
      <c r="E1427" s="248"/>
      <c r="F1427" s="248"/>
    </row>
    <row r="1428">
      <c r="E1428" s="248"/>
      <c r="F1428" s="248"/>
    </row>
    <row r="1429">
      <c r="E1429" s="248"/>
      <c r="F1429" s="248"/>
    </row>
    <row r="1430">
      <c r="E1430" s="248"/>
      <c r="F1430" s="248"/>
    </row>
    <row r="1431">
      <c r="E1431" s="248"/>
      <c r="F1431" s="248"/>
    </row>
    <row r="1432">
      <c r="E1432" s="248"/>
      <c r="F1432" s="248"/>
    </row>
    <row r="1433">
      <c r="E1433" s="248"/>
      <c r="F1433" s="248"/>
    </row>
    <row r="1434">
      <c r="E1434" s="248"/>
      <c r="F1434" s="248"/>
    </row>
    <row r="1435">
      <c r="E1435" s="248"/>
      <c r="F1435" s="248"/>
    </row>
    <row r="1436">
      <c r="E1436" s="248"/>
      <c r="F1436" s="248"/>
    </row>
    <row r="1437">
      <c r="E1437" s="248"/>
      <c r="F1437" s="248"/>
    </row>
    <row r="1438">
      <c r="E1438" s="248"/>
      <c r="F1438" s="248"/>
    </row>
    <row r="1439">
      <c r="E1439" s="248"/>
      <c r="F1439" s="248"/>
    </row>
    <row r="1440">
      <c r="E1440" s="248"/>
      <c r="F1440" s="248"/>
    </row>
    <row r="1441">
      <c r="E1441" s="248"/>
      <c r="F1441" s="248"/>
    </row>
    <row r="1442">
      <c r="E1442" s="248"/>
      <c r="F1442" s="248"/>
    </row>
    <row r="1443">
      <c r="E1443" s="248"/>
      <c r="F1443" s="248"/>
    </row>
    <row r="1444">
      <c r="E1444" s="248"/>
      <c r="F1444" s="248"/>
    </row>
    <row r="1445">
      <c r="E1445" s="248"/>
      <c r="F1445" s="248"/>
    </row>
    <row r="1446">
      <c r="E1446" s="248"/>
      <c r="F1446" s="248"/>
    </row>
    <row r="1447">
      <c r="E1447" s="248"/>
      <c r="F1447" s="248"/>
    </row>
    <row r="1448">
      <c r="E1448" s="248"/>
      <c r="F1448" s="248"/>
    </row>
    <row r="1449">
      <c r="E1449" s="248"/>
      <c r="F1449" s="248"/>
    </row>
    <row r="1450">
      <c r="E1450" s="248"/>
      <c r="F1450" s="248"/>
    </row>
    <row r="1451">
      <c r="E1451" s="248"/>
      <c r="F1451" s="248"/>
    </row>
    <row r="1452">
      <c r="E1452" s="248"/>
      <c r="F1452" s="248"/>
    </row>
    <row r="1453">
      <c r="E1453" s="248"/>
      <c r="F1453" s="248"/>
    </row>
    <row r="1454">
      <c r="E1454" s="248"/>
      <c r="F1454" s="248"/>
    </row>
    <row r="1455">
      <c r="E1455" s="248"/>
      <c r="F1455" s="248"/>
    </row>
    <row r="1456">
      <c r="E1456" s="248"/>
      <c r="F1456" s="248"/>
    </row>
    <row r="1457">
      <c r="E1457" s="248"/>
      <c r="F1457" s="248"/>
    </row>
    <row r="1458">
      <c r="E1458" s="248"/>
      <c r="F1458" s="248"/>
    </row>
    <row r="1459">
      <c r="E1459" s="248"/>
      <c r="F1459" s="248"/>
    </row>
    <row r="1460">
      <c r="E1460" s="248"/>
      <c r="F1460" s="248"/>
    </row>
    <row r="1461">
      <c r="E1461" s="248"/>
      <c r="F1461" s="248"/>
    </row>
    <row r="1462">
      <c r="E1462" s="248"/>
      <c r="F1462" s="248"/>
    </row>
    <row r="1463">
      <c r="E1463" s="248"/>
      <c r="F1463" s="248"/>
    </row>
    <row r="1464">
      <c r="E1464" s="248"/>
      <c r="F1464" s="248"/>
    </row>
    <row r="1465">
      <c r="E1465" s="248"/>
      <c r="F1465" s="248"/>
    </row>
    <row r="1466">
      <c r="E1466" s="248"/>
      <c r="F1466" s="248"/>
    </row>
    <row r="1467">
      <c r="E1467" s="248"/>
      <c r="F1467" s="248"/>
    </row>
    <row r="1468">
      <c r="E1468" s="248"/>
      <c r="F1468" s="248"/>
    </row>
    <row r="1469">
      <c r="E1469" s="248"/>
      <c r="F1469" s="248"/>
    </row>
    <row r="1470">
      <c r="E1470" s="248"/>
      <c r="F1470" s="248"/>
    </row>
    <row r="1471">
      <c r="E1471" s="248"/>
      <c r="F1471" s="248"/>
    </row>
    <row r="1472">
      <c r="E1472" s="248"/>
      <c r="F1472" s="248"/>
    </row>
    <row r="1473">
      <c r="E1473" s="248"/>
      <c r="F1473" s="248"/>
    </row>
    <row r="1474">
      <c r="E1474" s="248"/>
      <c r="F1474" s="248"/>
    </row>
    <row r="1475">
      <c r="E1475" s="248"/>
      <c r="F1475" s="248"/>
    </row>
    <row r="1476">
      <c r="E1476" s="248"/>
      <c r="F1476" s="248"/>
    </row>
    <row r="1477">
      <c r="E1477" s="248"/>
      <c r="F1477" s="248"/>
    </row>
    <row r="1478">
      <c r="E1478" s="248"/>
      <c r="F1478" s="248"/>
    </row>
    <row r="1479">
      <c r="E1479" s="248"/>
      <c r="F1479" s="248"/>
    </row>
    <row r="1480">
      <c r="E1480" s="248"/>
      <c r="F1480" s="248"/>
    </row>
    <row r="1481">
      <c r="E1481" s="248"/>
      <c r="F1481" s="248"/>
    </row>
    <row r="1482">
      <c r="E1482" s="248"/>
      <c r="F1482" s="248"/>
    </row>
    <row r="1483">
      <c r="E1483" s="248"/>
      <c r="F1483" s="248"/>
    </row>
    <row r="1484">
      <c r="E1484" s="248"/>
      <c r="F1484" s="248"/>
    </row>
    <row r="1485">
      <c r="E1485" s="248"/>
      <c r="F1485" s="248"/>
    </row>
    <row r="1486">
      <c r="E1486" s="248"/>
      <c r="F1486" s="248"/>
    </row>
    <row r="1487">
      <c r="E1487" s="248"/>
      <c r="F1487" s="248"/>
    </row>
    <row r="1488">
      <c r="E1488" s="248"/>
      <c r="F1488" s="248"/>
    </row>
    <row r="1489">
      <c r="E1489" s="248"/>
      <c r="F1489" s="248"/>
    </row>
    <row r="1490">
      <c r="E1490" s="248"/>
      <c r="F1490" s="248"/>
    </row>
    <row r="1491">
      <c r="E1491" s="248"/>
      <c r="F1491" s="248"/>
    </row>
    <row r="1492">
      <c r="E1492" s="248"/>
      <c r="F1492" s="248"/>
    </row>
    <row r="1493">
      <c r="E1493" s="248"/>
      <c r="F1493" s="248"/>
    </row>
    <row r="1494">
      <c r="E1494" s="248"/>
      <c r="F1494" s="248"/>
    </row>
    <row r="1495">
      <c r="E1495" s="248"/>
      <c r="F1495" s="248"/>
    </row>
    <row r="1496">
      <c r="E1496" s="248"/>
      <c r="F1496" s="248"/>
    </row>
    <row r="1497">
      <c r="E1497" s="248"/>
      <c r="F1497" s="248"/>
    </row>
    <row r="1498">
      <c r="E1498" s="248"/>
      <c r="F1498" s="248"/>
    </row>
    <row r="1499">
      <c r="E1499" s="248"/>
      <c r="F1499" s="248"/>
    </row>
    <row r="1500">
      <c r="E1500" s="248"/>
      <c r="F1500" s="248"/>
    </row>
    <row r="1501">
      <c r="E1501" s="248"/>
      <c r="F1501" s="248"/>
    </row>
    <row r="1502">
      <c r="E1502" s="248"/>
      <c r="F1502" s="248"/>
    </row>
    <row r="1503">
      <c r="E1503" s="248"/>
      <c r="F1503" s="248"/>
    </row>
    <row r="1504">
      <c r="E1504" s="248"/>
      <c r="F1504" s="248"/>
    </row>
    <row r="1505">
      <c r="E1505" s="248"/>
      <c r="F1505" s="248"/>
    </row>
    <row r="1506">
      <c r="E1506" s="248"/>
      <c r="F1506" s="248"/>
    </row>
    <row r="1507">
      <c r="E1507" s="248"/>
      <c r="F1507" s="248"/>
    </row>
    <row r="1508">
      <c r="E1508" s="248"/>
      <c r="F1508" s="248"/>
    </row>
    <row r="1509">
      <c r="E1509" s="248"/>
      <c r="F1509" s="248"/>
    </row>
    <row r="1510">
      <c r="E1510" s="248"/>
      <c r="F1510" s="248"/>
    </row>
    <row r="1511">
      <c r="E1511" s="248"/>
      <c r="F1511" s="248"/>
    </row>
    <row r="1512">
      <c r="E1512" s="248"/>
      <c r="F1512" s="248"/>
    </row>
    <row r="1513">
      <c r="E1513" s="248"/>
      <c r="F1513" s="248"/>
    </row>
    <row r="1514">
      <c r="E1514" s="248"/>
      <c r="F1514" s="248"/>
    </row>
    <row r="1515">
      <c r="E1515" s="248"/>
      <c r="F1515" s="248"/>
    </row>
    <row r="1516">
      <c r="E1516" s="248"/>
      <c r="F1516" s="248"/>
    </row>
    <row r="1517">
      <c r="E1517" s="248"/>
      <c r="F1517" s="248"/>
    </row>
    <row r="1518">
      <c r="E1518" s="248"/>
      <c r="F1518" s="248"/>
    </row>
    <row r="1519">
      <c r="E1519" s="248"/>
      <c r="F1519" s="248"/>
    </row>
    <row r="1520">
      <c r="E1520" s="248"/>
      <c r="F1520" s="248"/>
    </row>
    <row r="1521">
      <c r="E1521" s="248"/>
      <c r="F1521" s="248"/>
    </row>
    <row r="1522">
      <c r="E1522" s="248"/>
      <c r="F1522" s="248"/>
    </row>
    <row r="1523">
      <c r="E1523" s="248"/>
      <c r="F1523" s="248"/>
    </row>
    <row r="1524">
      <c r="E1524" s="248"/>
      <c r="F1524" s="248"/>
    </row>
    <row r="1525">
      <c r="E1525" s="248"/>
      <c r="F1525" s="248"/>
    </row>
    <row r="1526">
      <c r="E1526" s="248"/>
      <c r="F1526" s="248"/>
    </row>
    <row r="1527">
      <c r="E1527" s="248"/>
      <c r="F1527" s="248"/>
    </row>
    <row r="1528">
      <c r="E1528" s="248"/>
      <c r="F1528" s="248"/>
    </row>
    <row r="1529">
      <c r="E1529" s="248"/>
      <c r="F1529" s="248"/>
    </row>
    <row r="1530">
      <c r="E1530" s="248"/>
      <c r="F1530" s="248"/>
    </row>
    <row r="1531">
      <c r="E1531" s="248"/>
      <c r="F1531" s="248"/>
    </row>
    <row r="1532">
      <c r="E1532" s="248"/>
      <c r="F1532" s="248"/>
    </row>
    <row r="1533">
      <c r="E1533" s="248"/>
      <c r="F1533" s="248"/>
    </row>
    <row r="1534">
      <c r="E1534" s="248"/>
      <c r="F1534" s="248"/>
    </row>
    <row r="1535">
      <c r="E1535" s="248"/>
      <c r="F1535" s="248"/>
    </row>
    <row r="1536">
      <c r="E1536" s="248"/>
      <c r="F1536" s="248"/>
    </row>
    <row r="1537">
      <c r="E1537" s="248"/>
      <c r="F1537" s="248"/>
    </row>
    <row r="1538">
      <c r="E1538" s="248"/>
      <c r="F1538" s="248"/>
    </row>
    <row r="1539">
      <c r="E1539" s="248"/>
      <c r="F1539" s="248"/>
    </row>
    <row r="1540">
      <c r="E1540" s="248"/>
      <c r="F1540" s="248"/>
    </row>
    <row r="1541">
      <c r="E1541" s="248"/>
      <c r="F1541" s="248"/>
    </row>
    <row r="1542">
      <c r="E1542" s="248"/>
      <c r="F1542" s="248"/>
    </row>
    <row r="1543">
      <c r="E1543" s="248"/>
      <c r="F1543" s="248"/>
    </row>
    <row r="1544">
      <c r="E1544" s="248"/>
      <c r="F1544" s="248"/>
    </row>
    <row r="1545">
      <c r="E1545" s="248"/>
      <c r="F1545" s="248"/>
    </row>
    <row r="1546">
      <c r="E1546" s="248"/>
      <c r="F1546" s="248"/>
    </row>
    <row r="1547">
      <c r="E1547" s="248"/>
      <c r="F1547" s="248"/>
    </row>
    <row r="1548">
      <c r="E1548" s="248"/>
      <c r="F1548" s="248"/>
    </row>
    <row r="1549">
      <c r="E1549" s="248"/>
      <c r="F1549" s="248"/>
    </row>
    <row r="1550">
      <c r="E1550" s="248"/>
      <c r="F1550" s="248"/>
    </row>
    <row r="1551">
      <c r="E1551" s="248"/>
      <c r="F1551" s="248"/>
    </row>
    <row r="1552">
      <c r="E1552" s="248"/>
      <c r="F1552" s="248"/>
    </row>
    <row r="1553">
      <c r="E1553" s="248"/>
      <c r="F1553" s="248"/>
    </row>
    <row r="1554">
      <c r="E1554" s="248"/>
      <c r="F1554" s="248"/>
    </row>
    <row r="1555">
      <c r="E1555" s="248"/>
      <c r="F1555" s="248"/>
    </row>
    <row r="1556">
      <c r="E1556" s="248"/>
      <c r="F1556" s="248"/>
    </row>
    <row r="1557">
      <c r="E1557" s="248"/>
      <c r="F1557" s="248"/>
    </row>
    <row r="1558">
      <c r="E1558" s="248"/>
      <c r="F1558" s="248"/>
    </row>
    <row r="1559">
      <c r="E1559" s="248"/>
      <c r="F1559" s="248"/>
    </row>
    <row r="1560">
      <c r="E1560" s="248"/>
      <c r="F1560" s="248"/>
    </row>
    <row r="1561">
      <c r="E1561" s="248"/>
      <c r="F1561" s="248"/>
    </row>
    <row r="1562">
      <c r="E1562" s="248"/>
      <c r="F1562" s="248"/>
    </row>
    <row r="1563">
      <c r="E1563" s="248"/>
      <c r="F1563" s="248"/>
    </row>
    <row r="1564">
      <c r="E1564" s="248"/>
      <c r="F1564" s="248"/>
    </row>
    <row r="1565">
      <c r="E1565" s="248"/>
      <c r="F1565" s="248"/>
    </row>
    <row r="1566">
      <c r="E1566" s="248"/>
      <c r="F1566" s="248"/>
    </row>
    <row r="1567">
      <c r="E1567" s="248"/>
      <c r="F1567" s="248"/>
    </row>
    <row r="1568">
      <c r="E1568" s="248"/>
      <c r="F1568" s="248"/>
    </row>
    <row r="1569">
      <c r="E1569" s="248"/>
      <c r="F1569" s="248"/>
    </row>
    <row r="1570">
      <c r="E1570" s="248"/>
      <c r="F1570" s="248"/>
    </row>
    <row r="1571">
      <c r="E1571" s="248"/>
      <c r="F1571" s="248"/>
    </row>
    <row r="1572">
      <c r="E1572" s="248"/>
      <c r="F1572" s="248"/>
    </row>
    <row r="1573">
      <c r="E1573" s="248"/>
      <c r="F1573" s="248"/>
    </row>
    <row r="1574">
      <c r="E1574" s="248"/>
      <c r="F1574" s="248"/>
    </row>
    <row r="1575">
      <c r="E1575" s="248"/>
      <c r="F1575" s="248"/>
    </row>
    <row r="1576">
      <c r="E1576" s="248"/>
      <c r="F1576" s="248"/>
    </row>
    <row r="1577">
      <c r="E1577" s="248"/>
      <c r="F1577" s="248"/>
    </row>
    <row r="1578">
      <c r="E1578" s="248"/>
      <c r="F1578" s="248"/>
    </row>
    <row r="1579">
      <c r="E1579" s="248"/>
      <c r="F1579" s="248"/>
    </row>
    <row r="1580">
      <c r="E1580" s="248"/>
      <c r="F1580" s="248"/>
    </row>
    <row r="1581">
      <c r="E1581" s="248"/>
      <c r="F1581" s="248"/>
    </row>
    <row r="1582">
      <c r="E1582" s="248"/>
      <c r="F1582" s="248"/>
    </row>
    <row r="1583">
      <c r="E1583" s="248"/>
      <c r="F1583" s="248"/>
    </row>
    <row r="1584">
      <c r="E1584" s="248"/>
      <c r="F1584" s="248"/>
    </row>
    <row r="1585">
      <c r="E1585" s="248"/>
      <c r="F1585" s="248"/>
    </row>
    <row r="1586">
      <c r="E1586" s="248"/>
      <c r="F1586" s="248"/>
    </row>
    <row r="1587">
      <c r="E1587" s="248"/>
      <c r="F1587" s="248"/>
    </row>
    <row r="1588">
      <c r="E1588" s="248"/>
      <c r="F1588" s="248"/>
    </row>
    <row r="1589">
      <c r="E1589" s="248"/>
      <c r="F1589" s="248"/>
    </row>
    <row r="1590">
      <c r="E1590" s="248"/>
      <c r="F1590" s="248"/>
    </row>
    <row r="1591">
      <c r="E1591" s="248"/>
      <c r="F1591" s="248"/>
    </row>
    <row r="1592">
      <c r="E1592" s="248"/>
      <c r="F1592" s="248"/>
    </row>
    <row r="1593">
      <c r="E1593" s="248"/>
      <c r="F1593" s="248"/>
    </row>
    <row r="1594">
      <c r="E1594" s="248"/>
      <c r="F1594" s="248"/>
    </row>
    <row r="1595">
      <c r="E1595" s="248"/>
      <c r="F1595" s="248"/>
    </row>
    <row r="1596">
      <c r="E1596" s="248"/>
      <c r="F1596" s="248"/>
    </row>
    <row r="1597">
      <c r="E1597" s="248"/>
      <c r="F1597" s="248"/>
    </row>
    <row r="1598">
      <c r="E1598" s="248"/>
      <c r="F1598" s="248"/>
    </row>
    <row r="1599">
      <c r="E1599" s="248"/>
      <c r="F1599" s="248"/>
    </row>
    <row r="1600">
      <c r="E1600" s="248"/>
      <c r="F1600" s="248"/>
    </row>
    <row r="1601">
      <c r="E1601" s="248"/>
      <c r="F1601" s="248"/>
    </row>
    <row r="1602">
      <c r="E1602" s="248"/>
      <c r="F1602" s="248"/>
    </row>
    <row r="1603">
      <c r="E1603" s="248"/>
      <c r="F1603" s="248"/>
    </row>
    <row r="1604">
      <c r="E1604" s="248"/>
      <c r="F1604" s="248"/>
    </row>
    <row r="1605">
      <c r="E1605" s="248"/>
      <c r="F1605" s="248"/>
    </row>
    <row r="1606">
      <c r="E1606" s="248"/>
      <c r="F1606" s="248"/>
    </row>
    <row r="1607">
      <c r="E1607" s="248"/>
      <c r="F1607" s="248"/>
    </row>
    <row r="1608">
      <c r="E1608" s="248"/>
      <c r="F1608" s="248"/>
    </row>
    <row r="1609">
      <c r="E1609" s="248"/>
      <c r="F1609" s="248"/>
    </row>
    <row r="1610">
      <c r="E1610" s="248"/>
      <c r="F1610" s="248"/>
    </row>
    <row r="1611">
      <c r="E1611" s="248"/>
      <c r="F1611" s="248"/>
    </row>
    <row r="1612">
      <c r="E1612" s="248"/>
      <c r="F1612" s="248"/>
    </row>
    <row r="1613">
      <c r="E1613" s="248"/>
      <c r="F1613" s="248"/>
    </row>
    <row r="1614">
      <c r="E1614" s="248"/>
      <c r="F1614" s="248"/>
    </row>
    <row r="1615">
      <c r="E1615" s="248"/>
      <c r="F1615" s="248"/>
    </row>
    <row r="1616">
      <c r="E1616" s="248"/>
      <c r="F1616" s="248"/>
    </row>
    <row r="1617">
      <c r="E1617" s="248"/>
      <c r="F1617" s="248"/>
    </row>
    <row r="1618">
      <c r="E1618" s="248"/>
      <c r="F1618" s="248"/>
    </row>
    <row r="1619">
      <c r="E1619" s="248"/>
      <c r="F1619" s="248"/>
    </row>
    <row r="1620">
      <c r="E1620" s="248"/>
      <c r="F1620" s="248"/>
    </row>
    <row r="1621">
      <c r="E1621" s="248"/>
      <c r="F1621" s="248"/>
    </row>
    <row r="1622">
      <c r="E1622" s="248"/>
      <c r="F1622" s="248"/>
    </row>
    <row r="1623">
      <c r="E1623" s="248"/>
      <c r="F1623" s="248"/>
    </row>
    <row r="1624">
      <c r="E1624" s="248"/>
      <c r="F1624" s="248"/>
    </row>
    <row r="1625">
      <c r="E1625" s="248"/>
      <c r="F1625" s="248"/>
    </row>
    <row r="1626">
      <c r="E1626" s="248"/>
      <c r="F1626" s="248"/>
    </row>
    <row r="1627">
      <c r="E1627" s="248"/>
      <c r="F1627" s="248"/>
    </row>
    <row r="1628">
      <c r="E1628" s="248"/>
      <c r="F1628" s="248"/>
    </row>
    <row r="1629">
      <c r="E1629" s="248"/>
      <c r="F1629" s="248"/>
    </row>
    <row r="1630">
      <c r="E1630" s="248"/>
      <c r="F1630" s="248"/>
    </row>
    <row r="1631">
      <c r="E1631" s="248"/>
      <c r="F1631" s="248"/>
    </row>
    <row r="1632">
      <c r="E1632" s="248"/>
      <c r="F1632" s="248"/>
    </row>
    <row r="1633">
      <c r="E1633" s="248"/>
      <c r="F1633" s="248"/>
    </row>
    <row r="1634">
      <c r="E1634" s="248"/>
      <c r="F1634" s="248"/>
    </row>
    <row r="1635">
      <c r="E1635" s="248"/>
      <c r="F1635" s="248"/>
    </row>
    <row r="1636">
      <c r="E1636" s="248"/>
      <c r="F1636" s="248"/>
    </row>
    <row r="1637">
      <c r="E1637" s="248"/>
      <c r="F1637" s="248"/>
    </row>
    <row r="1638">
      <c r="E1638" s="248"/>
      <c r="F1638" s="248"/>
    </row>
    <row r="1639">
      <c r="E1639" s="248"/>
      <c r="F1639" s="248"/>
    </row>
    <row r="1640">
      <c r="E1640" s="248"/>
      <c r="F1640" s="248"/>
    </row>
    <row r="1641">
      <c r="E1641" s="248"/>
      <c r="F1641" s="248"/>
    </row>
    <row r="1642">
      <c r="E1642" s="248"/>
      <c r="F1642" s="248"/>
    </row>
    <row r="1643">
      <c r="E1643" s="248"/>
      <c r="F1643" s="248"/>
    </row>
    <row r="1644">
      <c r="E1644" s="248"/>
      <c r="F1644" s="248"/>
    </row>
    <row r="1645">
      <c r="E1645" s="248"/>
      <c r="F1645" s="248"/>
    </row>
    <row r="1646">
      <c r="E1646" s="248"/>
      <c r="F1646" s="248"/>
    </row>
    <row r="1647">
      <c r="E1647" s="248"/>
      <c r="F1647" s="248"/>
    </row>
    <row r="1648">
      <c r="E1648" s="248"/>
      <c r="F1648" s="248"/>
    </row>
    <row r="1649">
      <c r="E1649" s="248"/>
      <c r="F1649" s="248"/>
    </row>
    <row r="1650">
      <c r="E1650" s="248"/>
      <c r="F1650" s="248"/>
    </row>
    <row r="1651">
      <c r="E1651" s="248"/>
      <c r="F1651" s="248"/>
    </row>
    <row r="1652">
      <c r="E1652" s="248"/>
      <c r="F1652" s="248"/>
    </row>
    <row r="1653">
      <c r="E1653" s="248"/>
      <c r="F1653" s="248"/>
    </row>
    <row r="1654">
      <c r="E1654" s="248"/>
      <c r="F1654" s="248"/>
    </row>
    <row r="1655">
      <c r="E1655" s="248"/>
      <c r="F1655" s="248"/>
    </row>
    <row r="1656">
      <c r="E1656" s="248"/>
      <c r="F1656" s="248"/>
    </row>
    <row r="1657">
      <c r="E1657" s="248"/>
      <c r="F1657" s="248"/>
    </row>
    <row r="1658">
      <c r="E1658" s="248"/>
      <c r="F1658" s="248"/>
    </row>
    <row r="1659">
      <c r="E1659" s="248"/>
      <c r="F1659" s="248"/>
    </row>
    <row r="1660">
      <c r="E1660" s="248"/>
      <c r="F1660" s="248"/>
    </row>
    <row r="1661">
      <c r="E1661" s="248"/>
      <c r="F1661" s="248"/>
    </row>
    <row r="1662">
      <c r="E1662" s="248"/>
      <c r="F1662" s="248"/>
    </row>
    <row r="1663">
      <c r="E1663" s="248"/>
      <c r="F1663" s="248"/>
    </row>
    <row r="1664">
      <c r="E1664" s="248"/>
      <c r="F1664" s="248"/>
    </row>
    <row r="1665">
      <c r="E1665" s="248"/>
      <c r="F1665" s="248"/>
    </row>
    <row r="1666">
      <c r="E1666" s="248"/>
      <c r="F1666" s="248"/>
    </row>
    <row r="1667">
      <c r="E1667" s="248"/>
      <c r="F1667" s="248"/>
    </row>
    <row r="1668">
      <c r="E1668" s="248"/>
      <c r="F1668" s="248"/>
    </row>
    <row r="1669">
      <c r="E1669" s="248"/>
      <c r="F1669" s="248"/>
    </row>
    <row r="1670">
      <c r="E1670" s="248"/>
      <c r="F1670" s="248"/>
    </row>
    <row r="1671">
      <c r="E1671" s="248"/>
      <c r="F1671" s="248"/>
    </row>
    <row r="1672">
      <c r="E1672" s="248"/>
      <c r="F1672" s="248"/>
    </row>
    <row r="1673">
      <c r="E1673" s="248"/>
      <c r="F1673" s="248"/>
    </row>
    <row r="1674">
      <c r="E1674" s="248"/>
      <c r="F1674" s="248"/>
    </row>
    <row r="1675">
      <c r="E1675" s="248"/>
      <c r="F1675" s="248"/>
    </row>
    <row r="1676">
      <c r="E1676" s="248"/>
      <c r="F1676" s="248"/>
    </row>
    <row r="1677">
      <c r="E1677" s="248"/>
      <c r="F1677" s="248"/>
    </row>
    <row r="1678">
      <c r="E1678" s="248"/>
      <c r="F1678" s="248"/>
    </row>
    <row r="1679">
      <c r="E1679" s="248"/>
      <c r="F1679" s="248"/>
    </row>
    <row r="1680">
      <c r="E1680" s="248"/>
      <c r="F1680" s="248"/>
    </row>
    <row r="1681">
      <c r="E1681" s="248"/>
      <c r="F1681" s="248"/>
    </row>
    <row r="1682">
      <c r="E1682" s="248"/>
      <c r="F1682" s="248"/>
    </row>
    <row r="1683">
      <c r="E1683" s="248"/>
      <c r="F1683" s="248"/>
    </row>
    <row r="1684">
      <c r="E1684" s="248"/>
      <c r="F1684" s="248"/>
    </row>
    <row r="1685">
      <c r="E1685" s="248"/>
      <c r="F1685" s="248"/>
    </row>
    <row r="1686">
      <c r="E1686" s="248"/>
      <c r="F1686" s="248"/>
    </row>
    <row r="1687">
      <c r="E1687" s="248"/>
      <c r="F1687" s="248"/>
    </row>
    <row r="1688">
      <c r="E1688" s="248"/>
      <c r="F1688" s="248"/>
    </row>
    <row r="1689">
      <c r="E1689" s="248"/>
      <c r="F1689" s="248"/>
    </row>
    <row r="1690">
      <c r="E1690" s="248"/>
      <c r="F1690" s="248"/>
    </row>
    <row r="1691">
      <c r="E1691" s="248"/>
      <c r="F1691" s="248"/>
    </row>
    <row r="1692">
      <c r="E1692" s="248"/>
      <c r="F1692" s="248"/>
    </row>
    <row r="1693">
      <c r="E1693" s="248"/>
      <c r="F1693" s="248"/>
    </row>
    <row r="1694">
      <c r="E1694" s="248"/>
      <c r="F1694" s="248"/>
    </row>
    <row r="1695">
      <c r="E1695" s="248"/>
      <c r="F1695" s="248"/>
    </row>
    <row r="1696">
      <c r="E1696" s="248"/>
      <c r="F1696" s="248"/>
    </row>
    <row r="1697">
      <c r="E1697" s="248"/>
      <c r="F1697" s="248"/>
    </row>
    <row r="1698">
      <c r="E1698" s="248"/>
      <c r="F1698" s="248"/>
    </row>
    <row r="1699">
      <c r="E1699" s="248"/>
      <c r="F1699" s="248"/>
    </row>
    <row r="1700">
      <c r="E1700" s="248"/>
      <c r="F1700" s="248"/>
    </row>
    <row r="1701">
      <c r="E1701" s="248"/>
      <c r="F1701" s="248"/>
    </row>
    <row r="1702">
      <c r="E1702" s="248"/>
      <c r="F1702" s="248"/>
    </row>
    <row r="1703">
      <c r="E1703" s="248"/>
      <c r="F1703" s="248"/>
    </row>
    <row r="1704">
      <c r="E1704" s="248"/>
      <c r="F1704" s="248"/>
    </row>
    <row r="1705">
      <c r="E1705" s="248"/>
      <c r="F1705" s="248"/>
    </row>
    <row r="1706">
      <c r="E1706" s="248"/>
      <c r="F1706" s="248"/>
    </row>
    <row r="1707">
      <c r="E1707" s="248"/>
      <c r="F1707" s="248"/>
    </row>
    <row r="1708">
      <c r="E1708" s="248"/>
      <c r="F1708" s="248"/>
    </row>
    <row r="1709">
      <c r="E1709" s="248"/>
      <c r="F1709" s="248"/>
    </row>
    <row r="1710">
      <c r="E1710" s="248"/>
      <c r="F1710" s="248"/>
    </row>
    <row r="1711">
      <c r="E1711" s="248"/>
      <c r="F1711" s="248"/>
    </row>
    <row r="1712">
      <c r="E1712" s="248"/>
      <c r="F1712" s="248"/>
    </row>
    <row r="1713">
      <c r="E1713" s="248"/>
      <c r="F1713" s="248"/>
    </row>
    <row r="1714">
      <c r="E1714" s="248"/>
      <c r="F1714" s="248"/>
    </row>
    <row r="1715">
      <c r="E1715" s="248"/>
      <c r="F1715" s="248"/>
    </row>
    <row r="1716">
      <c r="E1716" s="248"/>
      <c r="F1716" s="248"/>
    </row>
    <row r="1717">
      <c r="E1717" s="248"/>
      <c r="F1717" s="248"/>
    </row>
    <row r="1718">
      <c r="E1718" s="248"/>
      <c r="F1718" s="248"/>
    </row>
    <row r="1719">
      <c r="E1719" s="248"/>
      <c r="F1719" s="248"/>
    </row>
    <row r="1720">
      <c r="E1720" s="248"/>
      <c r="F1720" s="248"/>
    </row>
    <row r="1721">
      <c r="E1721" s="248"/>
      <c r="F1721" s="248"/>
    </row>
    <row r="1722">
      <c r="E1722" s="248"/>
      <c r="F1722" s="248"/>
    </row>
    <row r="1723">
      <c r="E1723" s="248"/>
      <c r="F1723" s="248"/>
    </row>
    <row r="1724">
      <c r="E1724" s="248"/>
      <c r="F1724" s="248"/>
    </row>
    <row r="1725">
      <c r="E1725" s="248"/>
      <c r="F1725" s="248"/>
    </row>
    <row r="1726">
      <c r="E1726" s="248"/>
      <c r="F1726" s="248"/>
    </row>
    <row r="1727">
      <c r="E1727" s="248"/>
      <c r="F1727" s="248"/>
    </row>
    <row r="1728">
      <c r="E1728" s="248"/>
      <c r="F1728" s="248"/>
    </row>
    <row r="1729">
      <c r="E1729" s="248"/>
      <c r="F1729" s="248"/>
    </row>
    <row r="1730">
      <c r="E1730" s="248"/>
      <c r="F1730" s="248"/>
    </row>
    <row r="1731">
      <c r="E1731" s="248"/>
      <c r="F1731" s="248"/>
    </row>
    <row r="1732">
      <c r="E1732" s="248"/>
      <c r="F1732" s="248"/>
    </row>
    <row r="1733">
      <c r="E1733" s="248"/>
      <c r="F1733" s="248"/>
    </row>
    <row r="1734">
      <c r="E1734" s="248"/>
      <c r="F1734" s="248"/>
    </row>
    <row r="1735">
      <c r="E1735" s="248"/>
      <c r="F1735" s="248"/>
    </row>
    <row r="1736">
      <c r="E1736" s="248"/>
      <c r="F1736" s="248"/>
    </row>
    <row r="1737">
      <c r="E1737" s="248"/>
      <c r="F1737" s="248"/>
    </row>
    <row r="1738">
      <c r="E1738" s="248"/>
      <c r="F1738" s="248"/>
    </row>
    <row r="1739">
      <c r="E1739" s="248"/>
      <c r="F1739" s="248"/>
    </row>
    <row r="1740">
      <c r="E1740" s="248"/>
      <c r="F1740" s="248"/>
    </row>
    <row r="1741">
      <c r="E1741" s="248"/>
      <c r="F1741" s="248"/>
    </row>
    <row r="1742">
      <c r="E1742" s="248"/>
      <c r="F1742" s="248"/>
    </row>
    <row r="1743">
      <c r="E1743" s="248"/>
      <c r="F1743" s="248"/>
    </row>
    <row r="1744">
      <c r="E1744" s="248"/>
      <c r="F1744" s="248"/>
    </row>
    <row r="1745">
      <c r="E1745" s="248"/>
      <c r="F1745" s="248"/>
    </row>
    <row r="1746">
      <c r="E1746" s="248"/>
      <c r="F1746" s="248"/>
    </row>
    <row r="1747">
      <c r="E1747" s="248"/>
      <c r="F1747" s="248"/>
    </row>
    <row r="1748">
      <c r="E1748" s="248"/>
      <c r="F1748" s="248"/>
    </row>
    <row r="1749">
      <c r="E1749" s="248"/>
      <c r="F1749" s="248"/>
    </row>
    <row r="1750">
      <c r="E1750" s="248"/>
      <c r="F1750" s="248"/>
    </row>
    <row r="1751">
      <c r="E1751" s="248"/>
      <c r="F1751" s="248"/>
    </row>
    <row r="1752">
      <c r="E1752" s="248"/>
      <c r="F1752" s="248"/>
    </row>
    <row r="1753">
      <c r="E1753" s="248"/>
      <c r="F1753" s="248"/>
    </row>
    <row r="1754">
      <c r="E1754" s="248"/>
      <c r="F1754" s="248"/>
    </row>
    <row r="1755">
      <c r="E1755" s="248"/>
      <c r="F1755" s="248"/>
    </row>
    <row r="1756">
      <c r="E1756" s="248"/>
      <c r="F1756" s="248"/>
    </row>
    <row r="1757">
      <c r="E1757" s="248"/>
      <c r="F1757" s="248"/>
    </row>
    <row r="1758">
      <c r="E1758" s="248"/>
      <c r="F1758" s="248"/>
    </row>
    <row r="1759">
      <c r="E1759" s="248"/>
      <c r="F1759" s="248"/>
    </row>
    <row r="1760">
      <c r="E1760" s="248"/>
      <c r="F1760" s="248"/>
    </row>
    <row r="1761">
      <c r="E1761" s="248"/>
      <c r="F1761" s="248"/>
    </row>
    <row r="1762">
      <c r="E1762" s="248"/>
      <c r="F1762" s="248"/>
    </row>
    <row r="1763">
      <c r="E1763" s="248"/>
      <c r="F1763" s="248"/>
    </row>
    <row r="1764">
      <c r="E1764" s="248"/>
      <c r="F1764" s="248"/>
    </row>
    <row r="1765">
      <c r="E1765" s="248"/>
      <c r="F1765" s="248"/>
    </row>
    <row r="1766">
      <c r="E1766" s="248"/>
      <c r="F1766" s="248"/>
    </row>
    <row r="1767">
      <c r="E1767" s="248"/>
      <c r="F1767" s="248"/>
    </row>
    <row r="1768">
      <c r="E1768" s="248"/>
      <c r="F1768" s="248"/>
    </row>
    <row r="1769">
      <c r="E1769" s="248"/>
      <c r="F1769" s="248"/>
    </row>
    <row r="1770">
      <c r="E1770" s="248"/>
      <c r="F1770" s="248"/>
    </row>
    <row r="1771">
      <c r="E1771" s="248"/>
      <c r="F1771" s="248"/>
    </row>
    <row r="1772">
      <c r="E1772" s="248"/>
      <c r="F1772" s="248"/>
    </row>
    <row r="1773">
      <c r="E1773" s="248"/>
      <c r="F1773" s="248"/>
    </row>
    <row r="1774">
      <c r="E1774" s="248"/>
      <c r="F1774" s="248"/>
    </row>
    <row r="1775">
      <c r="E1775" s="248"/>
      <c r="F1775" s="248"/>
    </row>
    <row r="1776">
      <c r="E1776" s="248"/>
      <c r="F1776" s="248"/>
    </row>
    <row r="1777">
      <c r="E1777" s="248"/>
      <c r="F1777" s="248"/>
    </row>
    <row r="1778">
      <c r="E1778" s="248"/>
      <c r="F1778" s="248"/>
    </row>
    <row r="1779">
      <c r="E1779" s="248"/>
      <c r="F1779" s="248"/>
    </row>
    <row r="1780">
      <c r="E1780" s="248"/>
      <c r="F1780" s="248"/>
    </row>
    <row r="1781">
      <c r="E1781" s="248"/>
      <c r="F1781" s="248"/>
    </row>
    <row r="1782">
      <c r="E1782" s="248"/>
      <c r="F1782" s="248"/>
    </row>
    <row r="1783">
      <c r="E1783" s="248"/>
      <c r="F1783" s="248"/>
    </row>
    <row r="1784">
      <c r="E1784" s="248"/>
      <c r="F1784" s="248"/>
    </row>
    <row r="1785">
      <c r="E1785" s="248"/>
      <c r="F1785" s="248"/>
    </row>
    <row r="1786">
      <c r="E1786" s="248"/>
      <c r="F1786" s="248"/>
    </row>
    <row r="1787">
      <c r="E1787" s="248"/>
      <c r="F1787" s="248"/>
    </row>
    <row r="1788">
      <c r="E1788" s="248"/>
      <c r="F1788" s="248"/>
    </row>
    <row r="1789">
      <c r="E1789" s="248"/>
      <c r="F1789" s="248"/>
    </row>
    <row r="1790">
      <c r="E1790" s="248"/>
      <c r="F1790" s="248"/>
    </row>
    <row r="1791">
      <c r="E1791" s="248"/>
      <c r="F1791" s="248"/>
    </row>
    <row r="1792">
      <c r="E1792" s="248"/>
      <c r="F1792" s="248"/>
    </row>
    <row r="1793">
      <c r="E1793" s="248"/>
      <c r="F1793" s="248"/>
    </row>
    <row r="1794">
      <c r="E1794" s="248"/>
      <c r="F1794" s="248"/>
    </row>
    <row r="1795">
      <c r="E1795" s="248"/>
      <c r="F1795" s="248"/>
    </row>
    <row r="1796">
      <c r="E1796" s="248"/>
      <c r="F1796" s="248"/>
    </row>
    <row r="1797">
      <c r="E1797" s="248"/>
      <c r="F1797" s="248"/>
    </row>
    <row r="1798">
      <c r="E1798" s="248"/>
      <c r="F1798" s="248"/>
    </row>
    <row r="1799">
      <c r="E1799" s="248"/>
      <c r="F1799" s="248"/>
    </row>
    <row r="1800">
      <c r="E1800" s="248"/>
      <c r="F1800" s="248"/>
    </row>
    <row r="1801">
      <c r="E1801" s="248"/>
      <c r="F1801" s="248"/>
    </row>
    <row r="1802">
      <c r="E1802" s="248"/>
      <c r="F1802" s="248"/>
    </row>
    <row r="1803">
      <c r="E1803" s="248"/>
      <c r="F1803" s="248"/>
    </row>
    <row r="1804">
      <c r="E1804" s="248"/>
      <c r="F1804" s="248"/>
    </row>
    <row r="1805">
      <c r="E1805" s="248"/>
      <c r="F1805" s="248"/>
    </row>
    <row r="1806">
      <c r="E1806" s="248"/>
      <c r="F1806" s="248"/>
    </row>
    <row r="1807">
      <c r="E1807" s="248"/>
      <c r="F1807" s="248"/>
    </row>
    <row r="1808">
      <c r="E1808" s="248"/>
      <c r="F1808" s="248"/>
    </row>
    <row r="1809">
      <c r="E1809" s="248"/>
      <c r="F1809" s="248"/>
    </row>
    <row r="1810">
      <c r="E1810" s="248"/>
      <c r="F1810" s="248"/>
    </row>
    <row r="1811">
      <c r="E1811" s="248"/>
      <c r="F1811" s="248"/>
    </row>
    <row r="1812">
      <c r="E1812" s="248"/>
      <c r="F1812" s="248"/>
    </row>
    <row r="1813">
      <c r="E1813" s="248"/>
      <c r="F1813" s="248"/>
    </row>
    <row r="1814">
      <c r="E1814" s="248"/>
      <c r="F1814" s="248"/>
    </row>
    <row r="1815">
      <c r="E1815" s="248"/>
      <c r="F1815" s="248"/>
    </row>
    <row r="1816">
      <c r="E1816" s="248"/>
      <c r="F1816" s="248"/>
    </row>
    <row r="1817">
      <c r="E1817" s="248"/>
      <c r="F1817" s="248"/>
    </row>
    <row r="1818">
      <c r="E1818" s="248"/>
      <c r="F1818" s="248"/>
    </row>
    <row r="1819">
      <c r="E1819" s="248"/>
      <c r="F1819" s="248"/>
    </row>
    <row r="1820">
      <c r="E1820" s="248"/>
      <c r="F1820" s="248"/>
    </row>
    <row r="1821">
      <c r="E1821" s="248"/>
      <c r="F1821" s="248"/>
    </row>
    <row r="1822">
      <c r="E1822" s="248"/>
      <c r="F1822" s="248"/>
    </row>
    <row r="1823">
      <c r="E1823" s="248"/>
      <c r="F1823" s="248"/>
    </row>
    <row r="1824">
      <c r="E1824" s="248"/>
      <c r="F1824" s="248"/>
    </row>
    <row r="1825">
      <c r="E1825" s="248"/>
      <c r="F1825" s="248"/>
    </row>
    <row r="1826">
      <c r="E1826" s="248"/>
      <c r="F1826" s="248"/>
    </row>
    <row r="1827">
      <c r="E1827" s="248"/>
      <c r="F1827" s="248"/>
    </row>
    <row r="1828">
      <c r="E1828" s="248"/>
      <c r="F1828" s="248"/>
    </row>
    <row r="1829">
      <c r="E1829" s="248"/>
      <c r="F1829" s="248"/>
    </row>
    <row r="1830">
      <c r="E1830" s="248"/>
      <c r="F1830" s="248"/>
    </row>
    <row r="1831">
      <c r="E1831" s="248"/>
      <c r="F1831" s="248"/>
    </row>
    <row r="1832">
      <c r="E1832" s="248"/>
      <c r="F1832" s="248"/>
    </row>
    <row r="1833">
      <c r="E1833" s="248"/>
      <c r="F1833" s="248"/>
    </row>
    <row r="1834">
      <c r="E1834" s="248"/>
      <c r="F1834" s="248"/>
    </row>
    <row r="1835">
      <c r="E1835" s="248"/>
      <c r="F1835" s="248"/>
    </row>
    <row r="1836">
      <c r="E1836" s="248"/>
      <c r="F1836" s="248"/>
    </row>
    <row r="1837">
      <c r="E1837" s="248"/>
      <c r="F1837" s="248"/>
    </row>
    <row r="1838">
      <c r="E1838" s="248"/>
      <c r="F1838" s="248"/>
    </row>
    <row r="1839">
      <c r="E1839" s="248"/>
      <c r="F1839" s="248"/>
    </row>
    <row r="1840">
      <c r="E1840" s="248"/>
      <c r="F1840" s="248"/>
    </row>
    <row r="1841">
      <c r="E1841" s="248"/>
      <c r="F1841" s="248"/>
    </row>
    <row r="1842">
      <c r="E1842" s="248"/>
      <c r="F1842" s="248"/>
    </row>
    <row r="1843">
      <c r="E1843" s="248"/>
      <c r="F1843" s="248"/>
    </row>
    <row r="1844">
      <c r="E1844" s="248"/>
      <c r="F1844" s="248"/>
    </row>
    <row r="1845">
      <c r="E1845" s="248"/>
      <c r="F1845" s="248"/>
    </row>
    <row r="1846">
      <c r="E1846" s="248"/>
      <c r="F1846" s="248"/>
    </row>
    <row r="1847">
      <c r="E1847" s="248"/>
      <c r="F1847" s="248"/>
    </row>
    <row r="1848">
      <c r="E1848" s="248"/>
      <c r="F1848" s="248"/>
    </row>
    <row r="1849">
      <c r="E1849" s="248"/>
      <c r="F1849" s="248"/>
    </row>
    <row r="1850">
      <c r="E1850" s="248"/>
      <c r="F1850" s="248"/>
    </row>
    <row r="1851">
      <c r="E1851" s="248"/>
      <c r="F1851" s="248"/>
    </row>
    <row r="1852">
      <c r="E1852" s="248"/>
      <c r="F1852" s="248"/>
    </row>
    <row r="1853">
      <c r="E1853" s="248"/>
      <c r="F1853" s="248"/>
    </row>
    <row r="1854">
      <c r="E1854" s="248"/>
      <c r="F1854" s="248"/>
    </row>
    <row r="1855">
      <c r="E1855" s="248"/>
      <c r="F1855" s="248"/>
    </row>
    <row r="1856">
      <c r="E1856" s="248"/>
      <c r="F1856" s="248"/>
    </row>
    <row r="1857">
      <c r="E1857" s="248"/>
      <c r="F1857" s="248"/>
    </row>
    <row r="1858">
      <c r="E1858" s="248"/>
      <c r="F1858" s="248"/>
    </row>
    <row r="1859">
      <c r="E1859" s="248"/>
      <c r="F1859" s="248"/>
    </row>
    <row r="1860">
      <c r="E1860" s="248"/>
      <c r="F1860" s="248"/>
    </row>
    <row r="1861">
      <c r="E1861" s="248"/>
      <c r="F1861" s="248"/>
    </row>
    <row r="1862">
      <c r="E1862" s="248"/>
      <c r="F1862" s="248"/>
    </row>
    <row r="1863">
      <c r="E1863" s="248"/>
      <c r="F1863" s="248"/>
    </row>
    <row r="1864">
      <c r="E1864" s="248"/>
      <c r="F1864" s="248"/>
    </row>
    <row r="1865">
      <c r="E1865" s="248"/>
      <c r="F1865" s="248"/>
    </row>
    <row r="1866">
      <c r="E1866" s="248"/>
      <c r="F1866" s="248"/>
    </row>
    <row r="1867">
      <c r="E1867" s="248"/>
      <c r="F1867" s="248"/>
    </row>
    <row r="1868">
      <c r="E1868" s="248"/>
      <c r="F1868" s="248"/>
    </row>
    <row r="1869">
      <c r="E1869" s="248"/>
      <c r="F1869" s="248"/>
    </row>
    <row r="1870">
      <c r="E1870" s="248"/>
      <c r="F1870" s="248"/>
    </row>
    <row r="1871">
      <c r="E1871" s="248"/>
      <c r="F1871" s="248"/>
    </row>
    <row r="1872">
      <c r="E1872" s="248"/>
      <c r="F1872" s="248"/>
    </row>
    <row r="1873">
      <c r="E1873" s="248"/>
      <c r="F1873" s="248"/>
    </row>
    <row r="1874">
      <c r="E1874" s="248"/>
      <c r="F1874" s="248"/>
    </row>
    <row r="1875">
      <c r="E1875" s="248"/>
      <c r="F1875" s="248"/>
    </row>
    <row r="1876">
      <c r="E1876" s="248"/>
      <c r="F1876" s="248"/>
    </row>
    <row r="1877">
      <c r="E1877" s="248"/>
      <c r="F1877" s="248"/>
    </row>
    <row r="1878">
      <c r="E1878" s="248"/>
      <c r="F1878" s="248"/>
    </row>
    <row r="1879">
      <c r="E1879" s="248"/>
      <c r="F1879" s="248"/>
    </row>
    <row r="1880">
      <c r="E1880" s="248"/>
      <c r="F1880" s="248"/>
    </row>
    <row r="1881">
      <c r="E1881" s="248"/>
      <c r="F1881" s="248"/>
    </row>
    <row r="1882">
      <c r="E1882" s="248"/>
      <c r="F1882" s="248"/>
    </row>
    <row r="1883">
      <c r="E1883" s="248"/>
      <c r="F1883" s="248"/>
    </row>
    <row r="1884">
      <c r="E1884" s="248"/>
      <c r="F1884" s="248"/>
    </row>
    <row r="1885">
      <c r="E1885" s="248"/>
      <c r="F1885" s="248"/>
    </row>
    <row r="1886">
      <c r="E1886" s="248"/>
      <c r="F1886" s="248"/>
    </row>
    <row r="1887">
      <c r="E1887" s="248"/>
      <c r="F1887" s="248"/>
    </row>
    <row r="1888">
      <c r="E1888" s="248"/>
      <c r="F1888" s="248"/>
    </row>
    <row r="1889">
      <c r="E1889" s="248"/>
      <c r="F1889" s="248"/>
    </row>
    <row r="1890">
      <c r="E1890" s="248"/>
      <c r="F1890" s="248"/>
    </row>
    <row r="1891">
      <c r="E1891" s="248"/>
      <c r="F1891" s="248"/>
    </row>
    <row r="1892">
      <c r="E1892" s="248"/>
      <c r="F1892" s="248"/>
    </row>
    <row r="1893">
      <c r="E1893" s="248"/>
      <c r="F1893" s="248"/>
    </row>
    <row r="1894">
      <c r="E1894" s="248"/>
      <c r="F1894" s="248"/>
    </row>
    <row r="1895">
      <c r="E1895" s="248"/>
      <c r="F1895" s="248"/>
    </row>
    <row r="1896">
      <c r="E1896" s="248"/>
      <c r="F1896" s="248"/>
    </row>
    <row r="1897">
      <c r="E1897" s="248"/>
      <c r="F1897" s="248"/>
    </row>
    <row r="1898">
      <c r="E1898" s="248"/>
      <c r="F1898" s="248"/>
    </row>
    <row r="1899">
      <c r="E1899" s="248"/>
      <c r="F1899" s="248"/>
    </row>
    <row r="1900">
      <c r="E1900" s="248"/>
      <c r="F1900" s="248"/>
    </row>
    <row r="1901">
      <c r="E1901" s="248"/>
      <c r="F1901" s="248"/>
    </row>
    <row r="1902">
      <c r="E1902" s="248"/>
      <c r="F1902" s="248"/>
    </row>
    <row r="1903">
      <c r="E1903" s="248"/>
      <c r="F1903" s="248"/>
    </row>
    <row r="1904">
      <c r="E1904" s="248"/>
      <c r="F1904" s="248"/>
    </row>
    <row r="1905">
      <c r="E1905" s="248"/>
      <c r="F1905" s="248"/>
    </row>
    <row r="1906">
      <c r="E1906" s="248"/>
      <c r="F1906" s="248"/>
    </row>
    <row r="1907">
      <c r="E1907" s="248"/>
      <c r="F1907" s="248"/>
    </row>
    <row r="1908">
      <c r="E1908" s="248"/>
      <c r="F1908" s="248"/>
    </row>
    <row r="1909">
      <c r="E1909" s="248"/>
      <c r="F1909" s="248"/>
    </row>
    <row r="1910">
      <c r="E1910" s="248"/>
      <c r="F1910" s="248"/>
    </row>
    <row r="1911">
      <c r="E1911" s="248"/>
      <c r="F1911" s="248"/>
    </row>
    <row r="1912">
      <c r="E1912" s="248"/>
      <c r="F1912" s="248"/>
    </row>
    <row r="1913">
      <c r="E1913" s="248"/>
      <c r="F1913" s="248"/>
    </row>
    <row r="1914">
      <c r="E1914" s="248"/>
      <c r="F1914" s="248"/>
    </row>
    <row r="1915">
      <c r="E1915" s="248"/>
      <c r="F1915" s="248"/>
    </row>
    <row r="1916">
      <c r="E1916" s="248"/>
      <c r="F1916" s="248"/>
    </row>
    <row r="1917">
      <c r="E1917" s="248"/>
      <c r="F1917" s="248"/>
    </row>
    <row r="1918">
      <c r="E1918" s="248"/>
      <c r="F1918" s="248"/>
    </row>
    <row r="1919">
      <c r="E1919" s="248"/>
      <c r="F1919" s="248"/>
    </row>
    <row r="1920">
      <c r="E1920" s="248"/>
      <c r="F1920" s="248"/>
    </row>
    <row r="1921">
      <c r="E1921" s="248"/>
      <c r="F1921" s="248"/>
    </row>
    <row r="1922">
      <c r="E1922" s="248"/>
      <c r="F1922" s="248"/>
    </row>
    <row r="1923">
      <c r="E1923" s="248"/>
      <c r="F1923" s="248"/>
    </row>
    <row r="1924">
      <c r="E1924" s="248"/>
      <c r="F1924" s="248"/>
    </row>
    <row r="1925">
      <c r="E1925" s="248"/>
      <c r="F1925" s="248"/>
    </row>
    <row r="1926">
      <c r="E1926" s="248"/>
      <c r="F1926" s="248"/>
    </row>
    <row r="1927">
      <c r="E1927" s="248"/>
      <c r="F1927" s="248"/>
    </row>
    <row r="1928">
      <c r="E1928" s="248"/>
      <c r="F1928" s="248"/>
    </row>
    <row r="1929">
      <c r="E1929" s="248"/>
      <c r="F1929" s="248"/>
    </row>
    <row r="1930">
      <c r="E1930" s="248"/>
      <c r="F1930" s="248"/>
    </row>
    <row r="1931">
      <c r="E1931" s="248"/>
      <c r="F1931" s="248"/>
    </row>
    <row r="1932">
      <c r="E1932" s="248"/>
      <c r="F1932" s="248"/>
    </row>
    <row r="1933">
      <c r="E1933" s="248"/>
      <c r="F1933" s="248"/>
    </row>
    <row r="1934">
      <c r="E1934" s="248"/>
      <c r="F1934" s="248"/>
    </row>
    <row r="1935">
      <c r="E1935" s="248"/>
      <c r="F1935" s="248"/>
    </row>
    <row r="1936">
      <c r="E1936" s="248"/>
      <c r="F1936" s="248"/>
    </row>
    <row r="1937">
      <c r="E1937" s="248"/>
      <c r="F1937" s="248"/>
    </row>
    <row r="1938">
      <c r="E1938" s="248"/>
      <c r="F1938" s="248"/>
    </row>
    <row r="1939">
      <c r="E1939" s="248"/>
      <c r="F1939" s="248"/>
    </row>
    <row r="1940">
      <c r="E1940" s="248"/>
      <c r="F1940" s="248"/>
    </row>
    <row r="1941">
      <c r="E1941" s="248"/>
      <c r="F1941" s="248"/>
    </row>
    <row r="1942">
      <c r="E1942" s="248"/>
      <c r="F1942" s="248"/>
    </row>
    <row r="1943">
      <c r="E1943" s="248"/>
      <c r="F1943" s="248"/>
    </row>
    <row r="1944">
      <c r="E1944" s="248"/>
      <c r="F1944" s="248"/>
    </row>
    <row r="1945">
      <c r="E1945" s="248"/>
      <c r="F1945" s="248"/>
    </row>
    <row r="1946">
      <c r="E1946" s="248"/>
      <c r="F1946" s="248"/>
    </row>
    <row r="1947">
      <c r="E1947" s="248"/>
      <c r="F1947" s="248"/>
    </row>
    <row r="1948">
      <c r="E1948" s="248"/>
      <c r="F1948" s="248"/>
    </row>
    <row r="1949">
      <c r="E1949" s="248"/>
      <c r="F1949" s="248"/>
    </row>
    <row r="1950">
      <c r="E1950" s="248"/>
      <c r="F1950" s="248"/>
    </row>
    <row r="1951">
      <c r="E1951" s="248"/>
      <c r="F1951" s="248"/>
    </row>
    <row r="1952">
      <c r="E1952" s="248"/>
      <c r="F1952" s="248"/>
    </row>
    <row r="1953">
      <c r="E1953" s="248"/>
      <c r="F1953" s="248"/>
    </row>
    <row r="1954">
      <c r="E1954" s="248"/>
      <c r="F1954" s="248"/>
    </row>
    <row r="1955">
      <c r="E1955" s="248"/>
      <c r="F1955" s="248"/>
    </row>
    <row r="1956">
      <c r="E1956" s="248"/>
      <c r="F1956" s="248"/>
    </row>
    <row r="1957">
      <c r="E1957" s="248"/>
      <c r="F1957" s="248"/>
    </row>
    <row r="1958">
      <c r="E1958" s="248"/>
      <c r="F1958" s="248"/>
    </row>
    <row r="1959">
      <c r="E1959" s="248"/>
      <c r="F1959" s="248"/>
    </row>
    <row r="1960">
      <c r="E1960" s="248"/>
      <c r="F1960" s="248"/>
    </row>
    <row r="1961">
      <c r="E1961" s="248"/>
      <c r="F1961" s="248"/>
    </row>
    <row r="1962">
      <c r="E1962" s="248"/>
      <c r="F1962" s="248"/>
    </row>
    <row r="1963">
      <c r="E1963" s="248"/>
      <c r="F1963" s="248"/>
    </row>
    <row r="1964">
      <c r="E1964" s="248"/>
      <c r="F1964" s="248"/>
    </row>
    <row r="1965">
      <c r="E1965" s="248"/>
      <c r="F1965" s="248"/>
    </row>
    <row r="1966">
      <c r="E1966" s="248"/>
      <c r="F1966" s="248"/>
    </row>
    <row r="1967">
      <c r="E1967" s="248"/>
      <c r="F1967" s="248"/>
    </row>
    <row r="1968">
      <c r="E1968" s="248"/>
      <c r="F1968" s="248"/>
    </row>
    <row r="1969">
      <c r="E1969" s="248"/>
      <c r="F1969" s="248"/>
    </row>
    <row r="1970">
      <c r="E1970" s="248"/>
      <c r="F1970" s="248"/>
    </row>
    <row r="1971">
      <c r="E1971" s="248"/>
      <c r="F1971" s="248"/>
    </row>
    <row r="1972">
      <c r="E1972" s="248"/>
      <c r="F1972" s="248"/>
    </row>
    <row r="1973">
      <c r="E1973" s="248"/>
      <c r="F1973" s="248"/>
    </row>
    <row r="1974">
      <c r="E1974" s="248"/>
      <c r="F1974" s="248"/>
    </row>
    <row r="1975">
      <c r="E1975" s="248"/>
      <c r="F1975" s="248"/>
    </row>
    <row r="1976">
      <c r="E1976" s="248"/>
      <c r="F1976" s="248"/>
    </row>
    <row r="1977">
      <c r="E1977" s="248"/>
      <c r="F1977" s="248"/>
    </row>
    <row r="1978">
      <c r="E1978" s="248"/>
      <c r="F1978" s="248"/>
    </row>
    <row r="1979">
      <c r="E1979" s="248"/>
      <c r="F1979" s="248"/>
    </row>
    <row r="1980">
      <c r="E1980" s="248"/>
      <c r="F1980" s="248"/>
    </row>
    <row r="1981">
      <c r="E1981" s="248"/>
      <c r="F1981" s="248"/>
    </row>
    <row r="1982">
      <c r="E1982" s="248"/>
      <c r="F1982" s="248"/>
    </row>
    <row r="1983">
      <c r="E1983" s="248"/>
      <c r="F1983" s="248"/>
    </row>
    <row r="1984">
      <c r="E1984" s="248"/>
      <c r="F1984" s="248"/>
    </row>
    <row r="1985">
      <c r="E1985" s="248"/>
      <c r="F1985" s="248"/>
    </row>
    <row r="1986">
      <c r="E1986" s="248"/>
      <c r="F1986" s="248"/>
    </row>
    <row r="1987">
      <c r="E1987" s="248"/>
      <c r="F1987" s="248"/>
    </row>
    <row r="1988">
      <c r="E1988" s="248"/>
      <c r="F1988" s="248"/>
    </row>
    <row r="1989">
      <c r="E1989" s="248"/>
      <c r="F1989" s="248"/>
    </row>
    <row r="1990">
      <c r="E1990" s="248"/>
      <c r="F1990" s="248"/>
    </row>
    <row r="1991">
      <c r="E1991" s="248"/>
      <c r="F1991" s="248"/>
    </row>
    <row r="1992">
      <c r="E1992" s="248"/>
      <c r="F1992" s="248"/>
    </row>
    <row r="1993">
      <c r="E1993" s="248"/>
      <c r="F1993" s="248"/>
    </row>
    <row r="1994">
      <c r="E1994" s="248"/>
      <c r="F1994" s="248"/>
    </row>
    <row r="1995">
      <c r="E1995" s="248"/>
      <c r="F1995" s="248"/>
    </row>
    <row r="1996">
      <c r="E1996" s="248"/>
      <c r="F1996" s="248"/>
    </row>
    <row r="1997">
      <c r="E1997" s="248"/>
      <c r="F1997" s="248"/>
    </row>
    <row r="1998">
      <c r="E1998" s="248"/>
      <c r="F1998" s="248"/>
    </row>
    <row r="1999">
      <c r="E1999" s="248"/>
      <c r="F1999" s="248"/>
    </row>
    <row r="2000">
      <c r="E2000" s="248"/>
      <c r="F2000" s="248"/>
    </row>
    <row r="2001">
      <c r="E2001" s="248"/>
      <c r="F2001" s="248"/>
    </row>
    <row r="2002">
      <c r="E2002" s="248"/>
      <c r="F2002" s="248"/>
    </row>
    <row r="2003">
      <c r="E2003" s="248"/>
      <c r="F2003" s="248"/>
    </row>
    <row r="2004">
      <c r="E2004" s="248"/>
      <c r="F2004" s="248"/>
    </row>
    <row r="2005">
      <c r="E2005" s="248"/>
      <c r="F2005" s="248"/>
    </row>
    <row r="2006">
      <c r="E2006" s="248"/>
      <c r="F2006" s="248"/>
    </row>
    <row r="2007">
      <c r="E2007" s="248"/>
      <c r="F2007" s="248"/>
    </row>
    <row r="2008">
      <c r="E2008" s="248"/>
      <c r="F2008" s="248"/>
    </row>
    <row r="2009">
      <c r="E2009" s="248"/>
      <c r="F2009" s="248"/>
    </row>
    <row r="2010">
      <c r="E2010" s="248"/>
      <c r="F2010" s="248"/>
    </row>
    <row r="2011">
      <c r="E2011" s="248"/>
      <c r="F2011" s="248"/>
    </row>
    <row r="2012">
      <c r="E2012" s="248"/>
      <c r="F2012" s="248"/>
    </row>
    <row r="2013">
      <c r="E2013" s="248"/>
      <c r="F2013" s="248"/>
    </row>
    <row r="2014">
      <c r="E2014" s="248"/>
      <c r="F2014" s="248"/>
    </row>
    <row r="2015">
      <c r="E2015" s="248"/>
      <c r="F2015" s="248"/>
    </row>
    <row r="2016">
      <c r="E2016" s="248"/>
      <c r="F2016" s="248"/>
    </row>
    <row r="2017">
      <c r="E2017" s="248"/>
      <c r="F2017" s="248"/>
    </row>
    <row r="2018">
      <c r="E2018" s="248"/>
      <c r="F2018" s="248"/>
    </row>
    <row r="2019">
      <c r="E2019" s="248"/>
      <c r="F2019" s="248"/>
    </row>
    <row r="2020">
      <c r="E2020" s="248"/>
      <c r="F2020" s="248"/>
    </row>
    <row r="2021">
      <c r="E2021" s="248"/>
      <c r="F2021" s="248"/>
    </row>
    <row r="2022">
      <c r="E2022" s="248"/>
      <c r="F2022" s="248"/>
    </row>
    <row r="2023">
      <c r="E2023" s="248"/>
      <c r="F2023" s="248"/>
    </row>
    <row r="2024">
      <c r="E2024" s="248"/>
      <c r="F2024" s="248"/>
    </row>
    <row r="2025">
      <c r="E2025" s="248"/>
      <c r="F2025" s="248"/>
    </row>
    <row r="2026">
      <c r="E2026" s="248"/>
      <c r="F2026" s="248"/>
    </row>
    <row r="2027">
      <c r="E2027" s="248"/>
      <c r="F2027" s="248"/>
    </row>
    <row r="2028">
      <c r="E2028" s="248"/>
      <c r="F2028" s="248"/>
    </row>
    <row r="2029">
      <c r="E2029" s="248"/>
      <c r="F2029" s="248"/>
    </row>
    <row r="2030">
      <c r="E2030" s="248"/>
      <c r="F2030" s="248"/>
    </row>
    <row r="2031">
      <c r="E2031" s="248"/>
      <c r="F2031" s="248"/>
    </row>
    <row r="2032">
      <c r="E2032" s="248"/>
      <c r="F2032" s="248"/>
    </row>
    <row r="2033">
      <c r="E2033" s="248"/>
      <c r="F2033" s="248"/>
    </row>
    <row r="2034">
      <c r="E2034" s="248"/>
      <c r="F2034" s="248"/>
    </row>
    <row r="2035">
      <c r="E2035" s="248"/>
      <c r="F2035" s="248"/>
    </row>
    <row r="2036">
      <c r="E2036" s="248"/>
      <c r="F2036" s="248"/>
    </row>
    <row r="2037">
      <c r="E2037" s="248"/>
      <c r="F2037" s="248"/>
    </row>
    <row r="2038">
      <c r="E2038" s="248"/>
      <c r="F2038" s="248"/>
    </row>
    <row r="2039">
      <c r="E2039" s="248"/>
      <c r="F2039" s="248"/>
    </row>
    <row r="2040">
      <c r="E2040" s="248"/>
      <c r="F2040" s="248"/>
    </row>
    <row r="2041">
      <c r="E2041" s="248"/>
      <c r="F2041" s="248"/>
    </row>
    <row r="2042">
      <c r="E2042" s="248"/>
      <c r="F2042" s="248"/>
    </row>
    <row r="2043">
      <c r="E2043" s="248"/>
      <c r="F2043" s="248"/>
    </row>
    <row r="2044">
      <c r="E2044" s="248"/>
      <c r="F2044" s="248"/>
    </row>
    <row r="2045">
      <c r="E2045" s="248"/>
      <c r="F2045" s="248"/>
    </row>
    <row r="2046">
      <c r="E2046" s="248"/>
      <c r="F2046" s="248"/>
    </row>
    <row r="2047">
      <c r="E2047" s="248"/>
      <c r="F2047" s="248"/>
    </row>
    <row r="2048">
      <c r="E2048" s="248"/>
      <c r="F2048" s="248"/>
    </row>
    <row r="2049">
      <c r="E2049" s="248"/>
      <c r="F2049" s="248"/>
    </row>
    <row r="2050">
      <c r="E2050" s="248"/>
      <c r="F2050" s="248"/>
    </row>
    <row r="2051">
      <c r="E2051" s="248"/>
      <c r="F2051" s="248"/>
    </row>
    <row r="2052">
      <c r="E2052" s="248"/>
      <c r="F2052" s="248"/>
    </row>
    <row r="2053">
      <c r="E2053" s="248"/>
      <c r="F2053" s="248"/>
    </row>
    <row r="2054">
      <c r="E2054" s="248"/>
      <c r="F2054" s="248"/>
    </row>
    <row r="2055">
      <c r="E2055" s="248"/>
      <c r="F2055" s="248"/>
    </row>
    <row r="2056">
      <c r="E2056" s="248"/>
      <c r="F2056" s="248"/>
    </row>
    <row r="2057">
      <c r="E2057" s="248"/>
      <c r="F2057" s="248"/>
    </row>
    <row r="2058">
      <c r="E2058" s="248"/>
      <c r="F2058" s="248"/>
    </row>
    <row r="2059">
      <c r="E2059" s="248"/>
      <c r="F2059" s="248"/>
    </row>
    <row r="2060">
      <c r="E2060" s="248"/>
      <c r="F2060" s="248"/>
    </row>
    <row r="2061">
      <c r="E2061" s="248"/>
      <c r="F2061" s="248"/>
    </row>
    <row r="2062">
      <c r="E2062" s="248"/>
      <c r="F2062" s="248"/>
    </row>
    <row r="2063">
      <c r="E2063" s="248"/>
      <c r="F2063" s="248"/>
    </row>
    <row r="2064">
      <c r="E2064" s="248"/>
      <c r="F2064" s="248"/>
    </row>
    <row r="2065">
      <c r="E2065" s="248"/>
      <c r="F2065" s="248"/>
    </row>
    <row r="2066">
      <c r="E2066" s="248"/>
      <c r="F2066" s="248"/>
    </row>
    <row r="2067">
      <c r="E2067" s="248"/>
      <c r="F2067" s="248"/>
    </row>
    <row r="2068">
      <c r="E2068" s="248"/>
      <c r="F2068" s="248"/>
    </row>
    <row r="2069">
      <c r="E2069" s="248"/>
      <c r="F2069" s="248"/>
    </row>
    <row r="2070">
      <c r="E2070" s="248"/>
      <c r="F2070" s="248"/>
    </row>
    <row r="2071">
      <c r="E2071" s="248"/>
      <c r="F2071" s="248"/>
    </row>
    <row r="2072">
      <c r="E2072" s="248"/>
      <c r="F2072" s="248"/>
    </row>
    <row r="2073">
      <c r="E2073" s="248"/>
      <c r="F2073" s="248"/>
    </row>
    <row r="2074">
      <c r="E2074" s="248"/>
      <c r="F2074" s="248"/>
    </row>
    <row r="2075">
      <c r="E2075" s="248"/>
      <c r="F2075" s="248"/>
    </row>
    <row r="2076">
      <c r="E2076" s="248"/>
      <c r="F2076" s="248"/>
    </row>
    <row r="2077">
      <c r="E2077" s="248"/>
      <c r="F2077" s="248"/>
    </row>
    <row r="2078">
      <c r="E2078" s="248"/>
      <c r="F2078" s="248"/>
    </row>
    <row r="2079">
      <c r="E2079" s="248"/>
      <c r="F2079" s="248"/>
    </row>
    <row r="2080">
      <c r="E2080" s="248"/>
      <c r="F2080" s="248"/>
    </row>
    <row r="2081">
      <c r="E2081" s="248"/>
      <c r="F2081" s="248"/>
    </row>
    <row r="2082">
      <c r="E2082" s="248"/>
      <c r="F2082" s="248"/>
    </row>
    <row r="2083">
      <c r="E2083" s="248"/>
      <c r="F2083" s="248"/>
    </row>
    <row r="2084">
      <c r="E2084" s="248"/>
      <c r="F2084" s="248"/>
    </row>
    <row r="2085">
      <c r="E2085" s="248"/>
      <c r="F2085" s="248"/>
    </row>
    <row r="2086">
      <c r="E2086" s="248"/>
      <c r="F2086" s="248"/>
    </row>
    <row r="2087">
      <c r="E2087" s="248"/>
      <c r="F2087" s="248"/>
    </row>
    <row r="2088">
      <c r="E2088" s="248"/>
      <c r="F2088" s="248"/>
    </row>
    <row r="2089">
      <c r="E2089" s="248"/>
      <c r="F2089" s="248"/>
    </row>
    <row r="2090">
      <c r="E2090" s="248"/>
      <c r="F2090" s="248"/>
    </row>
    <row r="2091">
      <c r="E2091" s="248"/>
      <c r="F2091" s="248"/>
    </row>
    <row r="2092">
      <c r="E2092" s="248"/>
      <c r="F2092" s="248"/>
    </row>
    <row r="2093">
      <c r="E2093" s="248"/>
      <c r="F2093" s="248"/>
    </row>
    <row r="2094">
      <c r="E2094" s="248"/>
      <c r="F2094" s="248"/>
    </row>
    <row r="2095">
      <c r="E2095" s="248"/>
      <c r="F2095" s="248"/>
    </row>
    <row r="2096">
      <c r="E2096" s="248"/>
      <c r="F2096" s="248"/>
    </row>
    <row r="2097">
      <c r="E2097" s="248"/>
      <c r="F2097" s="248"/>
    </row>
    <row r="2098">
      <c r="E2098" s="248"/>
      <c r="F2098" s="248"/>
    </row>
    <row r="2099">
      <c r="E2099" s="248"/>
      <c r="F2099" s="248"/>
    </row>
    <row r="2100">
      <c r="E2100" s="248"/>
      <c r="F2100" s="248"/>
    </row>
    <row r="2101">
      <c r="E2101" s="248"/>
      <c r="F2101" s="248"/>
    </row>
    <row r="2102">
      <c r="E2102" s="248"/>
      <c r="F2102" s="248"/>
    </row>
    <row r="2103">
      <c r="E2103" s="248"/>
      <c r="F2103" s="248"/>
    </row>
    <row r="2104">
      <c r="E2104" s="248"/>
      <c r="F2104" s="248"/>
    </row>
    <row r="2105">
      <c r="E2105" s="248"/>
      <c r="F2105" s="248"/>
    </row>
    <row r="2106">
      <c r="E2106" s="248"/>
      <c r="F2106" s="248"/>
    </row>
    <row r="2107">
      <c r="E2107" s="248"/>
      <c r="F2107" s="248"/>
    </row>
    <row r="2108">
      <c r="E2108" s="248"/>
      <c r="F2108" s="248"/>
    </row>
    <row r="2109">
      <c r="E2109" s="248"/>
      <c r="F2109" s="248"/>
    </row>
    <row r="2110">
      <c r="E2110" s="248"/>
      <c r="F2110" s="248"/>
    </row>
    <row r="2111">
      <c r="E2111" s="248"/>
      <c r="F2111" s="248"/>
    </row>
    <row r="2112">
      <c r="E2112" s="248"/>
      <c r="F2112" s="248"/>
    </row>
    <row r="2113">
      <c r="E2113" s="248"/>
      <c r="F2113" s="248"/>
    </row>
    <row r="2114">
      <c r="E2114" s="248"/>
      <c r="F2114" s="248"/>
    </row>
    <row r="2115">
      <c r="E2115" s="248"/>
      <c r="F2115" s="248"/>
    </row>
    <row r="2116">
      <c r="E2116" s="248"/>
      <c r="F2116" s="248"/>
    </row>
    <row r="2117">
      <c r="E2117" s="248"/>
      <c r="F2117" s="248"/>
    </row>
    <row r="2118">
      <c r="E2118" s="248"/>
      <c r="F2118" s="248"/>
    </row>
    <row r="2119">
      <c r="E2119" s="248"/>
      <c r="F2119" s="248"/>
    </row>
    <row r="2120">
      <c r="E2120" s="248"/>
      <c r="F2120" s="248"/>
    </row>
    <row r="2121">
      <c r="E2121" s="248"/>
      <c r="F2121" s="248"/>
    </row>
    <row r="2122">
      <c r="E2122" s="248"/>
      <c r="F2122" s="248"/>
    </row>
    <row r="2123">
      <c r="E2123" s="248"/>
      <c r="F2123" s="248"/>
    </row>
    <row r="2124">
      <c r="E2124" s="248"/>
      <c r="F2124" s="248"/>
    </row>
    <row r="2125">
      <c r="E2125" s="248"/>
      <c r="F2125" s="248"/>
    </row>
    <row r="2126">
      <c r="E2126" s="248"/>
      <c r="F2126" s="248"/>
    </row>
    <row r="2127">
      <c r="E2127" s="248"/>
      <c r="F2127" s="248"/>
    </row>
    <row r="2128">
      <c r="E2128" s="248"/>
      <c r="F2128" s="248"/>
    </row>
    <row r="2129">
      <c r="E2129" s="248"/>
      <c r="F2129" s="248"/>
    </row>
    <row r="2130">
      <c r="E2130" s="248"/>
      <c r="F2130" s="248"/>
    </row>
    <row r="2131">
      <c r="E2131" s="248"/>
      <c r="F2131" s="248"/>
    </row>
    <row r="2132">
      <c r="E2132" s="248"/>
      <c r="F2132" s="248"/>
    </row>
    <row r="2133">
      <c r="E2133" s="248"/>
      <c r="F2133" s="248"/>
    </row>
    <row r="2134">
      <c r="E2134" s="248"/>
      <c r="F2134" s="248"/>
    </row>
    <row r="2135">
      <c r="E2135" s="248"/>
      <c r="F2135" s="248"/>
    </row>
    <row r="2136">
      <c r="E2136" s="248"/>
      <c r="F2136" s="248"/>
    </row>
    <row r="2137">
      <c r="E2137" s="248"/>
      <c r="F2137" s="248"/>
    </row>
    <row r="2138">
      <c r="E2138" s="248"/>
      <c r="F2138" s="248"/>
    </row>
    <row r="2139">
      <c r="E2139" s="248"/>
      <c r="F2139" s="248"/>
    </row>
    <row r="2140">
      <c r="E2140" s="248"/>
      <c r="F2140" s="248"/>
    </row>
    <row r="2141">
      <c r="E2141" s="248"/>
      <c r="F2141" s="248"/>
    </row>
    <row r="2142">
      <c r="E2142" s="248"/>
      <c r="F2142" s="248"/>
    </row>
    <row r="2143">
      <c r="E2143" s="248"/>
      <c r="F2143" s="248"/>
    </row>
    <row r="2144">
      <c r="E2144" s="248"/>
      <c r="F2144" s="248"/>
    </row>
    <row r="2145">
      <c r="E2145" s="248"/>
      <c r="F2145" s="248"/>
    </row>
    <row r="2146">
      <c r="E2146" s="248"/>
      <c r="F2146" s="248"/>
    </row>
    <row r="2147">
      <c r="E2147" s="248"/>
      <c r="F2147" s="248"/>
    </row>
    <row r="2148">
      <c r="E2148" s="248"/>
      <c r="F2148" s="248"/>
    </row>
    <row r="2149">
      <c r="E2149" s="248"/>
      <c r="F2149" s="248"/>
    </row>
    <row r="2150">
      <c r="E2150" s="248"/>
      <c r="F2150" s="248"/>
    </row>
    <row r="2151">
      <c r="E2151" s="248"/>
      <c r="F2151" s="248"/>
    </row>
    <row r="2152">
      <c r="E2152" s="248"/>
      <c r="F2152" s="248"/>
    </row>
    <row r="2153">
      <c r="E2153" s="248"/>
      <c r="F2153" s="248"/>
    </row>
    <row r="2154">
      <c r="E2154" s="248"/>
      <c r="F2154" s="248"/>
    </row>
    <row r="2155">
      <c r="E2155" s="248"/>
      <c r="F2155" s="248"/>
    </row>
    <row r="2156">
      <c r="E2156" s="248"/>
      <c r="F2156" s="248"/>
    </row>
    <row r="2157">
      <c r="E2157" s="248"/>
      <c r="F2157" s="248"/>
    </row>
    <row r="2158">
      <c r="E2158" s="248"/>
      <c r="F2158" s="248"/>
    </row>
    <row r="2159">
      <c r="E2159" s="248"/>
      <c r="F2159" s="248"/>
    </row>
    <row r="2160">
      <c r="E2160" s="248"/>
      <c r="F2160" s="248"/>
    </row>
    <row r="2161">
      <c r="E2161" s="248"/>
      <c r="F2161" s="248"/>
    </row>
    <row r="2162">
      <c r="E2162" s="248"/>
      <c r="F2162" s="248"/>
    </row>
    <row r="2163">
      <c r="E2163" s="248"/>
      <c r="F2163" s="248"/>
    </row>
    <row r="2164">
      <c r="E2164" s="248"/>
      <c r="F2164" s="248"/>
    </row>
    <row r="2165">
      <c r="E2165" s="248"/>
      <c r="F2165" s="248"/>
    </row>
    <row r="2166">
      <c r="E2166" s="248"/>
      <c r="F2166" s="248"/>
    </row>
    <row r="2167">
      <c r="E2167" s="248"/>
      <c r="F2167" s="248"/>
    </row>
    <row r="2168">
      <c r="E2168" s="248"/>
      <c r="F2168" s="248"/>
    </row>
    <row r="2169">
      <c r="E2169" s="248"/>
      <c r="F2169" s="248"/>
    </row>
    <row r="2170">
      <c r="E2170" s="248"/>
      <c r="F2170" s="248"/>
    </row>
    <row r="2171">
      <c r="E2171" s="248"/>
      <c r="F2171" s="248"/>
    </row>
    <row r="2172">
      <c r="E2172" s="248"/>
      <c r="F2172" s="248"/>
    </row>
    <row r="2173">
      <c r="E2173" s="248"/>
      <c r="F2173" s="248"/>
    </row>
    <row r="2174">
      <c r="E2174" s="248"/>
      <c r="F2174" s="248"/>
    </row>
    <row r="2175">
      <c r="E2175" s="248"/>
      <c r="F2175" s="248"/>
    </row>
    <row r="2176">
      <c r="E2176" s="248"/>
      <c r="F2176" s="248"/>
    </row>
    <row r="2177">
      <c r="E2177" s="248"/>
      <c r="F2177" s="248"/>
    </row>
    <row r="2178">
      <c r="E2178" s="248"/>
      <c r="F2178" s="248"/>
    </row>
    <row r="2179">
      <c r="E2179" s="248"/>
      <c r="F2179" s="248"/>
    </row>
    <row r="2180">
      <c r="E2180" s="248"/>
      <c r="F2180" s="248"/>
    </row>
    <row r="2181">
      <c r="E2181" s="248"/>
      <c r="F2181" s="248"/>
    </row>
    <row r="2182">
      <c r="E2182" s="248"/>
      <c r="F2182" s="248"/>
    </row>
    <row r="2183">
      <c r="E2183" s="248"/>
      <c r="F2183" s="248"/>
    </row>
    <row r="2184">
      <c r="E2184" s="248"/>
      <c r="F2184" s="248"/>
    </row>
  </sheetData>
  <mergeCells count="4">
    <mergeCell ref="A160:F160"/>
    <mergeCell ref="A1015:F1015"/>
    <mergeCell ref="A1229:F1229"/>
    <mergeCell ref="A1230:F1230"/>
  </mergeCells>
  <hyperlinks>
    <hyperlink r:id="rId1" ref="H7"/>
    <hyperlink r:id="rId2" ref="H12"/>
    <hyperlink r:id="rId3" ref="H13"/>
    <hyperlink r:id="rId4" ref="H14"/>
    <hyperlink r:id="rId5" ref="H15"/>
    <hyperlink r:id="rId6" ref="H16"/>
    <hyperlink r:id="rId7" ref="H17"/>
    <hyperlink r:id="rId8" ref="H18"/>
    <hyperlink r:id="rId9" ref="H19"/>
    <hyperlink r:id="rId10" ref="H20"/>
    <hyperlink r:id="rId11" ref="H21"/>
    <hyperlink r:id="rId12" ref="H22"/>
    <hyperlink r:id="rId13" ref="H23"/>
    <hyperlink r:id="rId14" ref="H24"/>
    <hyperlink r:id="rId15" ref="H25"/>
    <hyperlink r:id="rId16" ref="H26"/>
    <hyperlink r:id="rId17" ref="H27"/>
    <hyperlink r:id="rId18" ref="H28"/>
    <hyperlink r:id="rId19" ref="H29"/>
    <hyperlink r:id="rId20" ref="H30"/>
    <hyperlink r:id="rId21" ref="H31"/>
    <hyperlink r:id="rId22" ref="H32"/>
    <hyperlink r:id="rId23" ref="H33"/>
    <hyperlink r:id="rId24" ref="H34"/>
    <hyperlink r:id="rId25" ref="H35"/>
    <hyperlink r:id="rId26" ref="H36"/>
    <hyperlink r:id="rId27" ref="H37"/>
    <hyperlink r:id="rId28" ref="H38"/>
    <hyperlink r:id="rId29" ref="H39"/>
    <hyperlink r:id="rId30" ref="H40"/>
    <hyperlink r:id="rId31" ref="H41"/>
    <hyperlink r:id="rId32" ref="H42"/>
    <hyperlink r:id="rId33" ref="H43"/>
    <hyperlink r:id="rId34" ref="H45"/>
    <hyperlink r:id="rId35" ref="H46"/>
    <hyperlink r:id="rId36" ref="H47"/>
    <hyperlink r:id="rId37" ref="H48"/>
    <hyperlink r:id="rId38" ref="H49"/>
    <hyperlink r:id="rId39" ref="H50"/>
    <hyperlink r:id="rId40" ref="H51"/>
    <hyperlink r:id="rId41" location="placeholder" ref="H52"/>
    <hyperlink r:id="rId42" ref="H53"/>
    <hyperlink r:id="rId43" ref="H54"/>
    <hyperlink r:id="rId44" ref="H55"/>
    <hyperlink r:id="rId45" ref="H56"/>
    <hyperlink r:id="rId46" ref="H57"/>
    <hyperlink r:id="rId47" ref="H58"/>
    <hyperlink r:id="rId48" ref="H59"/>
    <hyperlink r:id="rId49" ref="H60"/>
    <hyperlink r:id="rId50" ref="H61"/>
    <hyperlink r:id="rId51" ref="H62"/>
    <hyperlink r:id="rId52" ref="H63"/>
    <hyperlink r:id="rId53" ref="H64"/>
    <hyperlink r:id="rId54" ref="H66"/>
    <hyperlink r:id="rId55" ref="H67"/>
    <hyperlink r:id="rId56" ref="H68"/>
    <hyperlink r:id="rId57" ref="H69"/>
    <hyperlink r:id="rId58" ref="H70"/>
    <hyperlink r:id="rId59" ref="H71"/>
    <hyperlink r:id="rId60" ref="H72"/>
    <hyperlink r:id="rId61" ref="H73"/>
    <hyperlink r:id="rId62" ref="H75"/>
    <hyperlink r:id="rId63" ref="H76"/>
    <hyperlink r:id="rId64" ref="H77"/>
    <hyperlink r:id="rId65" ref="H78"/>
    <hyperlink r:id="rId66" ref="H79"/>
    <hyperlink r:id="rId67" ref="H80"/>
    <hyperlink r:id="rId68" ref="H81"/>
    <hyperlink r:id="rId69" ref="H82"/>
    <hyperlink r:id="rId70" ref="H83"/>
    <hyperlink r:id="rId71" ref="H84"/>
    <hyperlink r:id="rId72" ref="H85"/>
    <hyperlink r:id="rId73" ref="H86"/>
    <hyperlink r:id="rId74" ref="H87"/>
    <hyperlink r:id="rId75" ref="H88"/>
    <hyperlink r:id="rId76" ref="H89"/>
    <hyperlink r:id="rId77" ref="H90"/>
    <hyperlink r:id="rId78" ref="H91"/>
    <hyperlink r:id="rId79" ref="H92"/>
    <hyperlink r:id="rId80" ref="H93"/>
    <hyperlink r:id="rId81" ref="H94"/>
    <hyperlink r:id="rId82" ref="H95"/>
    <hyperlink r:id="rId83" ref="H96"/>
    <hyperlink r:id="rId84" ref="H99"/>
    <hyperlink r:id="rId85" ref="H100"/>
    <hyperlink r:id="rId86" ref="H101"/>
    <hyperlink r:id="rId87" ref="H102"/>
    <hyperlink r:id="rId88" ref="H103"/>
    <hyperlink r:id="rId89" ref="H104"/>
    <hyperlink r:id="rId90" ref="H105"/>
    <hyperlink r:id="rId91" ref="H106"/>
    <hyperlink r:id="rId92" ref="H110"/>
    <hyperlink r:id="rId93" ref="H113"/>
    <hyperlink r:id="rId94" ref="H114"/>
    <hyperlink r:id="rId95" ref="H115"/>
    <hyperlink r:id="rId96" ref="H117"/>
    <hyperlink r:id="rId97" ref="H118"/>
    <hyperlink r:id="rId98" ref="H119"/>
    <hyperlink r:id="rId99" ref="H120"/>
    <hyperlink r:id="rId100" ref="H121"/>
    <hyperlink r:id="rId101" ref="H122"/>
    <hyperlink r:id="rId102" ref="H127"/>
    <hyperlink r:id="rId103" ref="H132"/>
    <hyperlink r:id="rId104" ref="H133"/>
    <hyperlink r:id="rId105" ref="H134"/>
    <hyperlink r:id="rId106" ref="H135"/>
    <hyperlink r:id="rId107" ref="H136"/>
    <hyperlink r:id="rId108" ref="H137"/>
    <hyperlink r:id="rId109" ref="H138"/>
    <hyperlink r:id="rId110" ref="H139"/>
    <hyperlink r:id="rId111" ref="H140"/>
    <hyperlink r:id="rId112" ref="H141"/>
    <hyperlink r:id="rId113" ref="H142"/>
    <hyperlink r:id="rId114" ref="H143"/>
    <hyperlink r:id="rId115" ref="H144"/>
    <hyperlink r:id="rId116" ref="H145"/>
    <hyperlink r:id="rId117" ref="H146"/>
    <hyperlink r:id="rId118" ref="H147"/>
    <hyperlink r:id="rId119" ref="H148"/>
    <hyperlink r:id="rId120" ref="H149"/>
    <hyperlink r:id="rId121" ref="H154"/>
    <hyperlink r:id="rId122" ref="H161"/>
    <hyperlink r:id="rId123" ref="H162"/>
    <hyperlink r:id="rId124" ref="H163"/>
    <hyperlink r:id="rId125" ref="H164"/>
    <hyperlink r:id="rId126" ref="H165"/>
    <hyperlink r:id="rId127" ref="H166"/>
    <hyperlink r:id="rId128" ref="H167"/>
    <hyperlink r:id="rId129" ref="H168"/>
    <hyperlink r:id="rId130" ref="H169"/>
    <hyperlink r:id="rId131" ref="H170"/>
    <hyperlink r:id="rId132" ref="H171"/>
    <hyperlink r:id="rId133" ref="H172"/>
    <hyperlink r:id="rId134" ref="H173"/>
    <hyperlink r:id="rId135" ref="H174"/>
    <hyperlink r:id="rId136" ref="H175"/>
    <hyperlink r:id="rId137" ref="H176"/>
    <hyperlink r:id="rId138" ref="H177"/>
    <hyperlink r:id="rId139" ref="H178"/>
    <hyperlink r:id="rId140" ref="H179"/>
    <hyperlink r:id="rId141" ref="H180"/>
    <hyperlink r:id="rId142" ref="H181"/>
    <hyperlink r:id="rId143" ref="H182"/>
    <hyperlink r:id="rId144" ref="H183"/>
    <hyperlink r:id="rId145" ref="H184"/>
    <hyperlink r:id="rId146" ref="H185"/>
    <hyperlink r:id="rId147" ref="H186"/>
    <hyperlink r:id="rId148" ref="H187"/>
    <hyperlink r:id="rId149" ref="H188"/>
    <hyperlink r:id="rId150" ref="H189"/>
    <hyperlink r:id="rId151" ref="H190"/>
    <hyperlink r:id="rId152" ref="H191"/>
    <hyperlink r:id="rId153" ref="H192"/>
    <hyperlink r:id="rId154" ref="H193"/>
    <hyperlink r:id="rId155" ref="H194"/>
    <hyperlink r:id="rId156" ref="H195"/>
    <hyperlink r:id="rId157" ref="H196"/>
    <hyperlink r:id="rId158" ref="H197"/>
    <hyperlink r:id="rId159" ref="H198"/>
    <hyperlink r:id="rId160" ref="H199"/>
    <hyperlink r:id="rId161" ref="H200"/>
    <hyperlink r:id="rId162" ref="H201"/>
    <hyperlink r:id="rId163" ref="H202"/>
    <hyperlink r:id="rId164" ref="H203"/>
    <hyperlink r:id="rId165" ref="H204"/>
    <hyperlink r:id="rId166" ref="H205"/>
    <hyperlink r:id="rId167" ref="H206"/>
    <hyperlink r:id="rId168" ref="H207"/>
    <hyperlink r:id="rId169" ref="H208"/>
    <hyperlink r:id="rId170" ref="H209"/>
    <hyperlink r:id="rId171" ref="H210"/>
    <hyperlink r:id="rId172" ref="H211"/>
    <hyperlink r:id="rId173" ref="H212"/>
    <hyperlink r:id="rId174" ref="H213"/>
    <hyperlink r:id="rId175" ref="H214"/>
    <hyperlink r:id="rId176" ref="H215"/>
    <hyperlink r:id="rId177" ref="H216"/>
    <hyperlink r:id="rId178" ref="H217"/>
    <hyperlink r:id="rId179" ref="H218"/>
    <hyperlink r:id="rId180" ref="H219"/>
    <hyperlink r:id="rId181" ref="H220"/>
    <hyperlink r:id="rId182" ref="H221"/>
    <hyperlink r:id="rId183" ref="H222"/>
    <hyperlink r:id="rId184" ref="H223"/>
    <hyperlink r:id="rId185" ref="H224"/>
    <hyperlink r:id="rId186" ref="H225"/>
    <hyperlink r:id="rId187" ref="H226"/>
    <hyperlink r:id="rId188" ref="H227"/>
    <hyperlink r:id="rId189" ref="H228"/>
    <hyperlink r:id="rId190" ref="H229"/>
    <hyperlink r:id="rId191" ref="H230"/>
    <hyperlink r:id="rId192" ref="H231"/>
    <hyperlink r:id="rId193" ref="H232"/>
    <hyperlink r:id="rId194" ref="H233"/>
    <hyperlink r:id="rId195" ref="H234"/>
    <hyperlink r:id="rId196" ref="H235"/>
    <hyperlink r:id="rId197" ref="H236"/>
    <hyperlink r:id="rId198" ref="H237"/>
    <hyperlink r:id="rId199" ref="H238"/>
    <hyperlink r:id="rId200" ref="H239"/>
    <hyperlink r:id="rId201" ref="H240"/>
    <hyperlink r:id="rId202" ref="H241"/>
    <hyperlink r:id="rId203" ref="H242"/>
    <hyperlink r:id="rId204" ref="H243"/>
    <hyperlink r:id="rId205" ref="H244"/>
    <hyperlink r:id="rId206" ref="H245"/>
    <hyperlink r:id="rId207" ref="H246"/>
    <hyperlink r:id="rId208" ref="H247"/>
    <hyperlink r:id="rId209" ref="H248"/>
    <hyperlink r:id="rId210" ref="H249"/>
    <hyperlink r:id="rId211" ref="H250"/>
    <hyperlink r:id="rId212" ref="H251"/>
    <hyperlink r:id="rId213" ref="H252"/>
    <hyperlink r:id="rId214" ref="H253"/>
    <hyperlink r:id="rId215" ref="H254"/>
    <hyperlink r:id="rId216" ref="H255"/>
    <hyperlink r:id="rId217" ref="H256"/>
    <hyperlink r:id="rId218" ref="H257"/>
    <hyperlink r:id="rId219" ref="H258"/>
    <hyperlink r:id="rId220" ref="H259"/>
    <hyperlink r:id="rId221" ref="H260"/>
    <hyperlink r:id="rId222" ref="H261"/>
    <hyperlink r:id="rId223" ref="H262"/>
    <hyperlink r:id="rId224" ref="H263"/>
    <hyperlink r:id="rId225" ref="H264"/>
    <hyperlink r:id="rId226" ref="H265"/>
    <hyperlink r:id="rId227" ref="H266"/>
    <hyperlink r:id="rId228" ref="H267"/>
    <hyperlink r:id="rId229" ref="H268"/>
    <hyperlink r:id="rId230" ref="H269"/>
    <hyperlink r:id="rId231" ref="H270"/>
    <hyperlink r:id="rId232" ref="H271"/>
    <hyperlink r:id="rId233" ref="H272"/>
    <hyperlink r:id="rId234" ref="H273"/>
    <hyperlink r:id="rId235" ref="H274"/>
    <hyperlink r:id="rId236" ref="H275"/>
    <hyperlink r:id="rId237" ref="H276"/>
    <hyperlink r:id="rId238" ref="H277"/>
    <hyperlink r:id="rId239" ref="H278"/>
    <hyperlink r:id="rId240" ref="H279"/>
    <hyperlink r:id="rId241" ref="H280"/>
    <hyperlink r:id="rId242" ref="H281"/>
    <hyperlink r:id="rId243" ref="H282"/>
    <hyperlink r:id="rId244" ref="H283"/>
    <hyperlink r:id="rId245" ref="H284"/>
    <hyperlink r:id="rId246" ref="H285"/>
    <hyperlink r:id="rId247" ref="H286"/>
    <hyperlink r:id="rId248" ref="H287"/>
    <hyperlink r:id="rId249" ref="H288"/>
    <hyperlink r:id="rId250" ref="H289"/>
    <hyperlink r:id="rId251" ref="H290"/>
    <hyperlink r:id="rId252" ref="H291"/>
    <hyperlink r:id="rId253" ref="H292"/>
    <hyperlink r:id="rId254" ref="H293"/>
    <hyperlink r:id="rId255" ref="H294"/>
    <hyperlink r:id="rId256" ref="H295"/>
    <hyperlink r:id="rId257" ref="H296"/>
    <hyperlink r:id="rId258" ref="H297"/>
    <hyperlink r:id="rId259" ref="H298"/>
    <hyperlink r:id="rId260" ref="H299"/>
    <hyperlink r:id="rId261" ref="H300"/>
    <hyperlink r:id="rId262" ref="H301"/>
    <hyperlink r:id="rId263" ref="H302"/>
    <hyperlink r:id="rId264" ref="H303"/>
    <hyperlink r:id="rId265" ref="H304"/>
    <hyperlink r:id="rId266" ref="H305"/>
    <hyperlink r:id="rId267" ref="H306"/>
    <hyperlink r:id="rId268" ref="H307"/>
    <hyperlink r:id="rId269" ref="H308"/>
    <hyperlink r:id="rId270" ref="H309"/>
    <hyperlink r:id="rId271" ref="H310"/>
    <hyperlink r:id="rId272" ref="H311"/>
    <hyperlink r:id="rId273" ref="H312"/>
    <hyperlink r:id="rId274" ref="H313"/>
    <hyperlink r:id="rId275" ref="H314"/>
    <hyperlink r:id="rId276" ref="H315"/>
    <hyperlink r:id="rId277" ref="H316"/>
    <hyperlink r:id="rId278" ref="H317"/>
    <hyperlink r:id="rId279" ref="H318"/>
    <hyperlink r:id="rId280" ref="H319"/>
    <hyperlink r:id="rId281" ref="H320"/>
    <hyperlink r:id="rId282" ref="H321"/>
    <hyperlink r:id="rId283" ref="H322"/>
    <hyperlink r:id="rId284" ref="H323"/>
    <hyperlink r:id="rId285" ref="H324"/>
    <hyperlink r:id="rId286" ref="H325"/>
    <hyperlink r:id="rId287" ref="H326"/>
    <hyperlink r:id="rId288" ref="H327"/>
    <hyperlink r:id="rId289" ref="H328"/>
    <hyperlink r:id="rId290" ref="H329"/>
    <hyperlink r:id="rId291" ref="H330"/>
    <hyperlink r:id="rId292" ref="H331"/>
    <hyperlink r:id="rId293" ref="H332"/>
    <hyperlink r:id="rId294" ref="H333"/>
    <hyperlink r:id="rId295" ref="H334"/>
    <hyperlink r:id="rId296" ref="H335"/>
    <hyperlink r:id="rId297" ref="H336"/>
    <hyperlink r:id="rId298" ref="H337"/>
    <hyperlink r:id="rId299" ref="H338"/>
    <hyperlink r:id="rId300" ref="H339"/>
    <hyperlink r:id="rId301" ref="H340"/>
    <hyperlink r:id="rId302" ref="H341"/>
    <hyperlink r:id="rId303" ref="H342"/>
    <hyperlink r:id="rId304" ref="H343"/>
    <hyperlink r:id="rId305" ref="H344"/>
    <hyperlink r:id="rId306" ref="H345"/>
    <hyperlink r:id="rId307" ref="H346"/>
    <hyperlink r:id="rId308" ref="H347"/>
    <hyperlink r:id="rId309" ref="H348"/>
    <hyperlink r:id="rId310" ref="H349"/>
    <hyperlink r:id="rId311" ref="H350"/>
    <hyperlink r:id="rId312" ref="H351"/>
    <hyperlink r:id="rId313" ref="H352"/>
    <hyperlink r:id="rId314" ref="H353"/>
    <hyperlink r:id="rId315" ref="H354"/>
    <hyperlink r:id="rId316" ref="H355"/>
    <hyperlink r:id="rId317" ref="H356"/>
    <hyperlink r:id="rId318" ref="H357"/>
    <hyperlink r:id="rId319" ref="H358"/>
    <hyperlink r:id="rId320" ref="H359"/>
    <hyperlink r:id="rId321" ref="H360"/>
    <hyperlink r:id="rId322" ref="H361"/>
    <hyperlink r:id="rId323" ref="H362"/>
    <hyperlink r:id="rId324" ref="H363"/>
    <hyperlink r:id="rId325" ref="H364"/>
    <hyperlink r:id="rId326" location="54-wpfd-may-2019-to-april-2020" ref="H365"/>
    <hyperlink r:id="rId327" ref="H366"/>
    <hyperlink r:id="rId328" ref="H367"/>
    <hyperlink r:id="rId329" ref="H368"/>
    <hyperlink r:id="rId330" ref="H369"/>
    <hyperlink r:id="rId331" ref="H370"/>
    <hyperlink r:id="rId332" ref="H371"/>
    <hyperlink r:id="rId333" ref="H372"/>
    <hyperlink r:id="rId334" ref="H373"/>
    <hyperlink r:id="rId335" ref="H374"/>
    <hyperlink r:id="rId336" ref="H375"/>
    <hyperlink r:id="rId337" ref="H376"/>
    <hyperlink r:id="rId338" ref="H377"/>
    <hyperlink r:id="rId339" ref="H378"/>
    <hyperlink r:id="rId340" ref="H379"/>
    <hyperlink r:id="rId341" ref="H380"/>
    <hyperlink r:id="rId342" ref="H381"/>
    <hyperlink r:id="rId343" ref="H382"/>
    <hyperlink r:id="rId344" ref="H383"/>
    <hyperlink r:id="rId345" ref="H384"/>
    <hyperlink r:id="rId346" ref="H385"/>
    <hyperlink r:id="rId347" ref="H386"/>
    <hyperlink r:id="rId348" ref="H387"/>
    <hyperlink r:id="rId349" ref="H388"/>
    <hyperlink r:id="rId350" ref="H389"/>
    <hyperlink r:id="rId351" ref="H390"/>
    <hyperlink r:id="rId352" ref="H391"/>
    <hyperlink r:id="rId353" ref="H392"/>
    <hyperlink r:id="rId354" ref="H393"/>
    <hyperlink r:id="rId355" ref="H394"/>
    <hyperlink r:id="rId356" ref="H395"/>
    <hyperlink r:id="rId357" ref="H396"/>
    <hyperlink r:id="rId358" ref="H397"/>
    <hyperlink r:id="rId359" ref="H398"/>
    <hyperlink r:id="rId360" ref="H399"/>
    <hyperlink r:id="rId361" ref="H400"/>
    <hyperlink r:id="rId362" ref="H401"/>
    <hyperlink r:id="rId363" ref="H402"/>
    <hyperlink r:id="rId364" ref="H403"/>
    <hyperlink r:id="rId365" ref="H404"/>
    <hyperlink r:id="rId366" ref="H405"/>
    <hyperlink r:id="rId367" ref="H406"/>
    <hyperlink r:id="rId368" ref="H407"/>
    <hyperlink r:id="rId369" ref="H408"/>
    <hyperlink r:id="rId370" ref="H409"/>
    <hyperlink r:id="rId371" ref="H410"/>
    <hyperlink r:id="rId372" ref="H411"/>
    <hyperlink r:id="rId373" ref="H412"/>
    <hyperlink r:id="rId374" ref="H413"/>
    <hyperlink r:id="rId375" ref="H414"/>
    <hyperlink r:id="rId376" ref="H415"/>
    <hyperlink r:id="rId377" ref="H416"/>
    <hyperlink r:id="rId378" ref="H417"/>
    <hyperlink r:id="rId379" ref="H418"/>
    <hyperlink r:id="rId380" ref="H419"/>
    <hyperlink r:id="rId381" ref="H420"/>
    <hyperlink r:id="rId382" ref="H421"/>
    <hyperlink r:id="rId383" ref="H422"/>
    <hyperlink r:id="rId384" ref="H423"/>
    <hyperlink r:id="rId385" ref="H424"/>
    <hyperlink r:id="rId386" ref="H425"/>
    <hyperlink r:id="rId387" ref="H426"/>
    <hyperlink r:id="rId388" ref="H427"/>
    <hyperlink r:id="rId389" ref="H428"/>
    <hyperlink r:id="rId390" ref="H429"/>
    <hyperlink r:id="rId391" ref="H430"/>
    <hyperlink r:id="rId392" ref="H431"/>
    <hyperlink r:id="rId393" ref="H432"/>
    <hyperlink r:id="rId394" ref="H433"/>
    <hyperlink r:id="rId395" ref="H434"/>
    <hyperlink r:id="rId396" ref="H435"/>
    <hyperlink r:id="rId397" ref="H436"/>
    <hyperlink r:id="rId398" ref="H437"/>
    <hyperlink r:id="rId399" ref="H438"/>
    <hyperlink r:id="rId400" ref="H439"/>
    <hyperlink r:id="rId401" ref="H440"/>
    <hyperlink r:id="rId402" ref="H441"/>
    <hyperlink r:id="rId403" ref="H442"/>
    <hyperlink r:id="rId404" ref="H443"/>
    <hyperlink r:id="rId405" ref="H444"/>
    <hyperlink r:id="rId406" ref="H445"/>
    <hyperlink r:id="rId407" ref="H446"/>
    <hyperlink r:id="rId408" ref="H447"/>
    <hyperlink r:id="rId409" ref="H448"/>
    <hyperlink r:id="rId410" ref="H449"/>
    <hyperlink r:id="rId411" ref="H450"/>
    <hyperlink r:id="rId412" ref="H451"/>
    <hyperlink r:id="rId413" ref="H452"/>
    <hyperlink r:id="rId414" ref="H453"/>
    <hyperlink r:id="rId415" ref="H454"/>
    <hyperlink r:id="rId416" ref="H455"/>
    <hyperlink r:id="rId417" ref="H456"/>
    <hyperlink r:id="rId418" ref="H457"/>
    <hyperlink r:id="rId419" ref="H458"/>
    <hyperlink r:id="rId420" ref="H459"/>
    <hyperlink r:id="rId421" ref="H460"/>
    <hyperlink r:id="rId422" ref="H461"/>
    <hyperlink r:id="rId423" ref="H462"/>
    <hyperlink r:id="rId424" ref="H463"/>
    <hyperlink r:id="rId425" ref="H464"/>
    <hyperlink r:id="rId426" ref="H465"/>
    <hyperlink r:id="rId427" ref="H466"/>
    <hyperlink r:id="rId428" ref="H467"/>
    <hyperlink r:id="rId429" ref="H468"/>
    <hyperlink r:id="rId430" ref="H469"/>
    <hyperlink r:id="rId431" ref="H470"/>
    <hyperlink r:id="rId432" ref="H471"/>
    <hyperlink r:id="rId433" ref="H472"/>
    <hyperlink r:id="rId434" ref="H473"/>
    <hyperlink r:id="rId435" ref="H474"/>
    <hyperlink r:id="rId436" ref="H475"/>
    <hyperlink r:id="rId437" ref="H476"/>
    <hyperlink r:id="rId438" ref="H477"/>
    <hyperlink r:id="rId439" ref="H478"/>
    <hyperlink r:id="rId440" ref="H479"/>
    <hyperlink r:id="rId441" ref="H480"/>
    <hyperlink r:id="rId442" ref="H481"/>
    <hyperlink r:id="rId443" ref="H482"/>
    <hyperlink r:id="rId444" ref="H483"/>
    <hyperlink r:id="rId445" ref="H484"/>
    <hyperlink r:id="rId446" ref="H485"/>
    <hyperlink r:id="rId447" ref="H486"/>
    <hyperlink r:id="rId448" ref="H487"/>
    <hyperlink r:id="rId449" ref="H489"/>
    <hyperlink r:id="rId450" ref="H490"/>
    <hyperlink r:id="rId451" ref="H491"/>
    <hyperlink r:id="rId452" ref="H492"/>
    <hyperlink r:id="rId453" ref="H493"/>
    <hyperlink r:id="rId454" ref="H494"/>
    <hyperlink r:id="rId455" ref="H495"/>
    <hyperlink r:id="rId456" ref="H496"/>
    <hyperlink r:id="rId457" ref="H497"/>
    <hyperlink r:id="rId458" ref="H498"/>
    <hyperlink r:id="rId459" ref="H499"/>
    <hyperlink r:id="rId460" ref="H500"/>
    <hyperlink r:id="rId461" ref="H501"/>
    <hyperlink r:id="rId462" ref="H502"/>
    <hyperlink r:id="rId463" ref="H503"/>
    <hyperlink r:id="rId464" ref="H504"/>
    <hyperlink r:id="rId465" ref="H505"/>
    <hyperlink r:id="rId466" ref="H506"/>
    <hyperlink r:id="rId467" ref="H507"/>
    <hyperlink r:id="rId468" ref="H508"/>
    <hyperlink r:id="rId469" ref="H509"/>
    <hyperlink r:id="rId470" ref="H510"/>
    <hyperlink r:id="rId471" ref="H511"/>
    <hyperlink r:id="rId472" ref="H512"/>
    <hyperlink r:id="rId473" ref="H513"/>
    <hyperlink r:id="rId474" ref="H514"/>
    <hyperlink r:id="rId475" ref="H515"/>
    <hyperlink r:id="rId476" ref="H516"/>
    <hyperlink r:id="rId477" ref="H517"/>
    <hyperlink r:id="rId478" ref="H518"/>
    <hyperlink r:id="rId479" ref="H519"/>
    <hyperlink r:id="rId480" ref="H520"/>
    <hyperlink r:id="rId481" ref="H521"/>
    <hyperlink r:id="rId482" ref="H522"/>
    <hyperlink r:id="rId483" ref="H523"/>
    <hyperlink r:id="rId484" ref="H524"/>
    <hyperlink r:id="rId485" ref="H525"/>
    <hyperlink r:id="rId486" ref="H526"/>
    <hyperlink r:id="rId487" ref="H527"/>
    <hyperlink r:id="rId488" ref="H528"/>
    <hyperlink r:id="rId489" ref="H529"/>
    <hyperlink r:id="rId490" ref="H530"/>
    <hyperlink r:id="rId491" ref="H531"/>
    <hyperlink r:id="rId492" ref="H532"/>
    <hyperlink r:id="rId493" ref="H533"/>
    <hyperlink r:id="rId494" ref="H534"/>
    <hyperlink r:id="rId495" ref="H535"/>
    <hyperlink r:id="rId496" ref="H536"/>
    <hyperlink r:id="rId497" ref="H537"/>
    <hyperlink r:id="rId498" ref="H538"/>
    <hyperlink r:id="rId499" ref="H539"/>
    <hyperlink r:id="rId500" ref="H540"/>
    <hyperlink r:id="rId501" ref="H541"/>
    <hyperlink r:id="rId502" ref="H542"/>
    <hyperlink r:id="rId503" ref="H543"/>
    <hyperlink r:id="rId504" ref="H544"/>
    <hyperlink r:id="rId505" ref="H545"/>
    <hyperlink r:id="rId506" ref="H546"/>
    <hyperlink r:id="rId507" ref="H547"/>
    <hyperlink r:id="rId508" ref="H548"/>
    <hyperlink r:id="rId509" ref="H549"/>
    <hyperlink r:id="rId510" ref="H550"/>
    <hyperlink r:id="rId511" ref="H551"/>
    <hyperlink r:id="rId512" ref="H552"/>
    <hyperlink r:id="rId513" ref="H553"/>
    <hyperlink r:id="rId514" ref="H554"/>
    <hyperlink r:id="rId515" ref="H555"/>
    <hyperlink r:id="rId516" ref="H556"/>
    <hyperlink r:id="rId517" ref="H557"/>
    <hyperlink r:id="rId518" ref="H558"/>
    <hyperlink r:id="rId519" ref="H559"/>
    <hyperlink r:id="rId520" ref="H560"/>
    <hyperlink r:id="rId521" ref="H561"/>
    <hyperlink r:id="rId522" ref="H562"/>
    <hyperlink r:id="rId523" ref="H563"/>
    <hyperlink r:id="rId524" ref="H564"/>
    <hyperlink r:id="rId525" ref="H565"/>
    <hyperlink r:id="rId526" ref="H566"/>
    <hyperlink r:id="rId527" ref="H567"/>
    <hyperlink r:id="rId528" ref="H568"/>
    <hyperlink r:id="rId529" ref="H569"/>
    <hyperlink r:id="rId530" ref="H570"/>
    <hyperlink r:id="rId531" ref="H571"/>
    <hyperlink r:id="rId532" ref="H572"/>
    <hyperlink r:id="rId533" ref="H573"/>
    <hyperlink r:id="rId534" ref="H574"/>
    <hyperlink r:id="rId535" ref="H575"/>
    <hyperlink r:id="rId536" ref="H576"/>
    <hyperlink r:id="rId537" ref="H577"/>
    <hyperlink r:id="rId538" ref="H578"/>
    <hyperlink r:id="rId539" ref="H579"/>
    <hyperlink r:id="rId540" ref="H580"/>
    <hyperlink r:id="rId541" ref="H581"/>
    <hyperlink r:id="rId542" ref="H582"/>
    <hyperlink r:id="rId543" ref="H583"/>
    <hyperlink r:id="rId544" ref="H584"/>
    <hyperlink r:id="rId545" ref="H585"/>
    <hyperlink r:id="rId546" ref="H586"/>
    <hyperlink r:id="rId547" ref="H587"/>
    <hyperlink r:id="rId548" ref="H588"/>
    <hyperlink r:id="rId549" ref="H589"/>
    <hyperlink r:id="rId550" ref="H590"/>
    <hyperlink r:id="rId551" ref="H591"/>
    <hyperlink r:id="rId552" ref="H592"/>
    <hyperlink r:id="rId553" ref="H593"/>
    <hyperlink r:id="rId554" ref="H594"/>
    <hyperlink r:id="rId555" ref="H595"/>
    <hyperlink r:id="rId556" ref="H596"/>
    <hyperlink r:id="rId557" ref="H597"/>
    <hyperlink r:id="rId558" ref="H598"/>
    <hyperlink r:id="rId559" ref="H599"/>
    <hyperlink r:id="rId560" ref="H600"/>
    <hyperlink r:id="rId561" ref="H601"/>
    <hyperlink r:id="rId562" ref="H602"/>
    <hyperlink r:id="rId563" ref="H603"/>
    <hyperlink r:id="rId564" ref="H604"/>
    <hyperlink r:id="rId565" ref="H605"/>
    <hyperlink r:id="rId566" ref="H606"/>
    <hyperlink r:id="rId567" ref="H607"/>
    <hyperlink r:id="rId568" ref="H608"/>
    <hyperlink r:id="rId569" ref="H609"/>
    <hyperlink r:id="rId570" ref="H610"/>
    <hyperlink r:id="rId571" ref="H611"/>
    <hyperlink r:id="rId572" ref="H612"/>
    <hyperlink r:id="rId573" ref="H617"/>
    <hyperlink r:id="rId574" ref="H618"/>
    <hyperlink r:id="rId575" ref="H619"/>
    <hyperlink r:id="rId576" ref="H620"/>
    <hyperlink r:id="rId577" ref="H621"/>
    <hyperlink r:id="rId578" ref="H622"/>
    <hyperlink r:id="rId579" ref="H623"/>
    <hyperlink r:id="rId580" ref="H624"/>
    <hyperlink r:id="rId581" ref="H625"/>
    <hyperlink r:id="rId582" ref="H626"/>
    <hyperlink r:id="rId583" ref="H627"/>
    <hyperlink r:id="rId584" ref="H628"/>
    <hyperlink r:id="rId585" ref="H629"/>
    <hyperlink r:id="rId586" ref="H630"/>
    <hyperlink r:id="rId587" ref="H631"/>
    <hyperlink r:id="rId588" ref="H632"/>
    <hyperlink r:id="rId589" ref="H633"/>
    <hyperlink r:id="rId590" ref="H634"/>
    <hyperlink r:id="rId591" ref="H635"/>
    <hyperlink r:id="rId592" ref="H636"/>
    <hyperlink r:id="rId593" ref="H637"/>
    <hyperlink r:id="rId594" ref="H638"/>
    <hyperlink r:id="rId595" ref="H639"/>
    <hyperlink r:id="rId596" ref="H640"/>
    <hyperlink r:id="rId597" ref="H641"/>
    <hyperlink r:id="rId598" ref="H642"/>
    <hyperlink r:id="rId599" ref="H643"/>
    <hyperlink r:id="rId600" ref="H644"/>
    <hyperlink r:id="rId601" ref="H645"/>
    <hyperlink r:id="rId602" ref="H646"/>
    <hyperlink r:id="rId603" location="agendaitem16976" ref="H647"/>
    <hyperlink r:id="rId604" ref="H648"/>
    <hyperlink r:id="rId605" ref="H649"/>
    <hyperlink r:id="rId606" ref="H650"/>
    <hyperlink r:id="rId607" ref="H651"/>
    <hyperlink r:id="rId608" ref="H652"/>
    <hyperlink r:id="rId609" ref="H653"/>
    <hyperlink r:id="rId610" location="navpanes=0&amp;view=FitH" ref="H654"/>
    <hyperlink r:id="rId611" ref="H655"/>
    <hyperlink r:id="rId612" ref="H656"/>
    <hyperlink r:id="rId613" ref="H657"/>
    <hyperlink r:id="rId614" ref="H658"/>
    <hyperlink r:id="rId615" ref="H659"/>
    <hyperlink r:id="rId616" ref="H660"/>
    <hyperlink r:id="rId617" ref="H661"/>
    <hyperlink r:id="rId618" ref="H662"/>
    <hyperlink r:id="rId619" ref="H663"/>
    <hyperlink r:id="rId620" ref="H664"/>
    <hyperlink r:id="rId621" ref="H665"/>
    <hyperlink r:id="rId622" ref="H666"/>
    <hyperlink r:id="rId623" ref="H667"/>
    <hyperlink r:id="rId624" ref="H668"/>
    <hyperlink r:id="rId625" ref="H669"/>
    <hyperlink r:id="rId626" ref="H670"/>
    <hyperlink r:id="rId627" location="results" ref="H671"/>
    <hyperlink r:id="rId628" ref="H672"/>
    <hyperlink r:id="rId629" ref="H673"/>
    <hyperlink r:id="rId630" ref="H674"/>
    <hyperlink r:id="rId631" ref="H675"/>
    <hyperlink r:id="rId632" ref="H676"/>
    <hyperlink r:id="rId633" ref="H677"/>
    <hyperlink r:id="rId634" ref="H678"/>
    <hyperlink r:id="rId635" ref="H679"/>
    <hyperlink r:id="rId636" ref="H680"/>
    <hyperlink r:id="rId637" ref="H681"/>
    <hyperlink r:id="rId638" ref="H682"/>
    <hyperlink r:id="rId639" location="_Toc20407153" ref="H683"/>
    <hyperlink r:id="rId640" ref="H684"/>
    <hyperlink r:id="rId641" ref="H685"/>
    <hyperlink r:id="rId642" ref="H686"/>
    <hyperlink r:id="rId643" ref="H687"/>
    <hyperlink r:id="rId644" ref="H688"/>
    <hyperlink r:id="rId645" ref="H689"/>
    <hyperlink r:id="rId646" ref="H690"/>
    <hyperlink r:id="rId647" ref="H691"/>
    <hyperlink r:id="rId648" ref="H692"/>
    <hyperlink r:id="rId649" ref="H693"/>
    <hyperlink r:id="rId650" ref="H694"/>
    <hyperlink r:id="rId651" ref="H695"/>
    <hyperlink r:id="rId652" ref="H696"/>
    <hyperlink r:id="rId653" ref="H697"/>
    <hyperlink r:id="rId654" ref="H698"/>
    <hyperlink r:id="rId655" ref="H699"/>
    <hyperlink r:id="rId656" ref="H700"/>
    <hyperlink r:id="rId657" ref="H701"/>
    <hyperlink r:id="rId658" ref="H702"/>
    <hyperlink r:id="rId659" ref="H703"/>
    <hyperlink r:id="rId660" ref="H704"/>
    <hyperlink r:id="rId661" ref="H705"/>
    <hyperlink r:id="rId662" ref="H706"/>
    <hyperlink r:id="rId663" ref="H707"/>
    <hyperlink r:id="rId664" ref="H708"/>
    <hyperlink r:id="rId665" ref="H709"/>
    <hyperlink r:id="rId666" ref="H710"/>
    <hyperlink r:id="rId667" ref="H711"/>
    <hyperlink r:id="rId668" ref="H712"/>
    <hyperlink r:id="rId669" ref="H713"/>
    <hyperlink r:id="rId670" ref="H714"/>
    <hyperlink r:id="rId671" ref="H715"/>
    <hyperlink r:id="rId672" ref="H716"/>
    <hyperlink r:id="rId673" ref="H717"/>
    <hyperlink r:id="rId674" ref="H718"/>
    <hyperlink r:id="rId675" ref="H723"/>
    <hyperlink r:id="rId676" ref="H728"/>
    <hyperlink r:id="rId677" ref="H729"/>
    <hyperlink r:id="rId678" ref="H733"/>
    <hyperlink r:id="rId679" ref="H737"/>
    <hyperlink r:id="rId680" ref="H738"/>
    <hyperlink r:id="rId681" ref="H739"/>
    <hyperlink r:id="rId682" ref="H740"/>
    <hyperlink r:id="rId683" ref="H741"/>
    <hyperlink r:id="rId684" ref="H742"/>
    <hyperlink r:id="rId685" ref="H743"/>
    <hyperlink r:id="rId686" ref="H744"/>
    <hyperlink r:id="rId687" ref="H745"/>
    <hyperlink r:id="rId688" ref="H746"/>
    <hyperlink r:id="rId689" ref="H747"/>
    <hyperlink r:id="rId690" ref="H748"/>
    <hyperlink r:id="rId691" ref="H749"/>
    <hyperlink r:id="rId692" ref="H750"/>
    <hyperlink r:id="rId693" ref="H751"/>
    <hyperlink r:id="rId694" ref="H752"/>
    <hyperlink r:id="rId695" ref="H753"/>
    <hyperlink r:id="rId696" ref="H754"/>
    <hyperlink r:id="rId697" ref="H755"/>
    <hyperlink r:id="rId698" ref="H756"/>
    <hyperlink r:id="rId699" ref="H757"/>
    <hyperlink r:id="rId700" ref="H758"/>
    <hyperlink r:id="rId701" ref="H762"/>
    <hyperlink r:id="rId702" ref="H765"/>
    <hyperlink r:id="rId703" ref="H766"/>
    <hyperlink r:id="rId704" ref="H767"/>
    <hyperlink r:id="rId705" ref="H768"/>
    <hyperlink r:id="rId706" ref="H769"/>
    <hyperlink r:id="rId707" ref="H770"/>
    <hyperlink r:id="rId708" ref="H771"/>
    <hyperlink r:id="rId709" ref="H772"/>
    <hyperlink r:id="rId710" ref="H773"/>
    <hyperlink r:id="rId711" ref="H774"/>
    <hyperlink r:id="rId712" ref="H775"/>
    <hyperlink r:id="rId713" ref="H776"/>
    <hyperlink r:id="rId714" ref="H777"/>
    <hyperlink r:id="rId715" ref="H778"/>
    <hyperlink r:id="rId716" ref="H779"/>
    <hyperlink r:id="rId717" ref="H780"/>
    <hyperlink r:id="rId718" ref="H781"/>
    <hyperlink r:id="rId719" ref="H782"/>
    <hyperlink r:id="rId720" ref="H783"/>
    <hyperlink r:id="rId721" ref="H784"/>
    <hyperlink r:id="rId722" ref="H785"/>
    <hyperlink r:id="rId723" ref="H786"/>
    <hyperlink r:id="rId724" ref="H787"/>
    <hyperlink r:id="rId725" ref="H788"/>
    <hyperlink r:id="rId726" ref="H789"/>
    <hyperlink r:id="rId727" ref="H790"/>
    <hyperlink r:id="rId728" ref="H791"/>
    <hyperlink r:id="rId729" ref="H792"/>
    <hyperlink r:id="rId730" ref="H793"/>
    <hyperlink r:id="rId731" ref="H794"/>
    <hyperlink r:id="rId732" ref="H795"/>
    <hyperlink r:id="rId733" ref="H796"/>
    <hyperlink r:id="rId734" ref="H797"/>
    <hyperlink r:id="rId735" ref="H798"/>
    <hyperlink r:id="rId736" ref="H799"/>
    <hyperlink r:id="rId737" ref="H800"/>
    <hyperlink r:id="rId738" ref="H801"/>
    <hyperlink r:id="rId739" ref="H802"/>
    <hyperlink r:id="rId740" ref="H803"/>
    <hyperlink r:id="rId741" ref="H804"/>
    <hyperlink r:id="rId742" ref="H805"/>
    <hyperlink r:id="rId743" ref="H806"/>
    <hyperlink r:id="rId744" ref="H807"/>
    <hyperlink r:id="rId745" ref="H808"/>
    <hyperlink r:id="rId746" ref="H809"/>
    <hyperlink r:id="rId747" ref="H810"/>
    <hyperlink r:id="rId748" ref="H811"/>
    <hyperlink r:id="rId749" ref="H812"/>
    <hyperlink r:id="rId750" ref="H813"/>
    <hyperlink r:id="rId751" ref="H814"/>
    <hyperlink r:id="rId752" ref="H815"/>
    <hyperlink r:id="rId753" ref="H816"/>
    <hyperlink r:id="rId754" ref="H817"/>
    <hyperlink r:id="rId755" ref="H818"/>
    <hyperlink r:id="rId756" ref="H819"/>
    <hyperlink r:id="rId757" ref="H820"/>
    <hyperlink r:id="rId758" ref="H821"/>
    <hyperlink r:id="rId759" ref="H822"/>
    <hyperlink r:id="rId760" ref="H823"/>
    <hyperlink r:id="rId761" ref="H824"/>
    <hyperlink r:id="rId762" ref="H825"/>
    <hyperlink r:id="rId763" ref="H826"/>
    <hyperlink r:id="rId764" ref="H827"/>
    <hyperlink r:id="rId765" ref="H828"/>
    <hyperlink r:id="rId766" ref="H829"/>
    <hyperlink r:id="rId767" ref="H830"/>
    <hyperlink r:id="rId768" ref="H831"/>
    <hyperlink r:id="rId769" ref="H832"/>
    <hyperlink r:id="rId770" ref="H833"/>
    <hyperlink r:id="rId771" ref="H834"/>
    <hyperlink r:id="rId772" ref="H835"/>
    <hyperlink r:id="rId773" ref="H836"/>
    <hyperlink r:id="rId774" ref="H837"/>
    <hyperlink r:id="rId775" ref="H838"/>
    <hyperlink r:id="rId776" ref="H839"/>
    <hyperlink r:id="rId777" ref="H840"/>
    <hyperlink r:id="rId778" ref="H841"/>
    <hyperlink r:id="rId779" ref="H842"/>
    <hyperlink r:id="rId780" ref="H843"/>
    <hyperlink r:id="rId781" ref="H844"/>
    <hyperlink r:id="rId782" ref="H845"/>
    <hyperlink r:id="rId783" ref="H846"/>
    <hyperlink r:id="rId784" ref="H847"/>
    <hyperlink r:id="rId785" ref="H848"/>
    <hyperlink r:id="rId786" ref="H849"/>
    <hyperlink r:id="rId787" ref="H850"/>
    <hyperlink r:id="rId788" ref="H851"/>
    <hyperlink r:id="rId789" ref="H852"/>
    <hyperlink r:id="rId790" ref="H853"/>
    <hyperlink r:id="rId791" ref="H854"/>
    <hyperlink r:id="rId792" ref="H855"/>
    <hyperlink r:id="rId793" ref="H860"/>
    <hyperlink r:id="rId794" ref="H861"/>
    <hyperlink r:id="rId795" ref="H862"/>
    <hyperlink r:id="rId796" ref="H863"/>
    <hyperlink r:id="rId797" ref="H864"/>
    <hyperlink r:id="rId798" ref="H865"/>
    <hyperlink r:id="rId799" ref="H870"/>
    <hyperlink r:id="rId800" ref="H871"/>
    <hyperlink r:id="rId801" ref="H872"/>
    <hyperlink r:id="rId802" ref="H873"/>
    <hyperlink r:id="rId803" ref="H874"/>
    <hyperlink r:id="rId804" ref="H875"/>
    <hyperlink r:id="rId805" ref="H876"/>
    <hyperlink r:id="rId806" ref="H877"/>
    <hyperlink r:id="rId807" ref="H878"/>
    <hyperlink r:id="rId808" ref="H879"/>
    <hyperlink r:id="rId809" ref="C880"/>
    <hyperlink r:id="rId810" ref="H880"/>
    <hyperlink r:id="rId811" ref="H881"/>
    <hyperlink r:id="rId812" ref="H882"/>
    <hyperlink r:id="rId813" ref="H883"/>
    <hyperlink r:id="rId814" ref="H884"/>
    <hyperlink r:id="rId815" ref="H885"/>
    <hyperlink r:id="rId816" ref="H886"/>
    <hyperlink r:id="rId817" ref="H887"/>
    <hyperlink r:id="rId818" ref="H892"/>
    <hyperlink r:id="rId819" ref="H893"/>
    <hyperlink r:id="rId820" ref="H894"/>
    <hyperlink r:id="rId821" ref="H895"/>
    <hyperlink r:id="rId822" ref="H896"/>
    <hyperlink r:id="rId823" ref="H897"/>
    <hyperlink r:id="rId824" ref="H898"/>
    <hyperlink r:id="rId825" ref="H899"/>
    <hyperlink r:id="rId826" ref="H900"/>
    <hyperlink r:id="rId827" ref="H901"/>
    <hyperlink r:id="rId828" ref="H902"/>
    <hyperlink r:id="rId829" ref="H903"/>
    <hyperlink r:id="rId830" ref="H904"/>
    <hyperlink r:id="rId831" ref="H905"/>
    <hyperlink r:id="rId832" ref="H906"/>
    <hyperlink r:id="rId833" ref="H907"/>
    <hyperlink r:id="rId834" ref="H908"/>
    <hyperlink r:id="rId835" ref="H909"/>
    <hyperlink r:id="rId836" ref="H910"/>
    <hyperlink r:id="rId837" ref="H911"/>
    <hyperlink r:id="rId838" ref="H912"/>
    <hyperlink r:id="rId839" ref="H913"/>
    <hyperlink r:id="rId840" ref="H914"/>
    <hyperlink r:id="rId841" ref="H915"/>
    <hyperlink r:id="rId842" ref="H916"/>
    <hyperlink r:id="rId843" ref="H917"/>
    <hyperlink r:id="rId844" ref="H918"/>
    <hyperlink r:id="rId845" ref="H919"/>
    <hyperlink r:id="rId846" ref="H920"/>
    <hyperlink r:id="rId847" ref="H921"/>
    <hyperlink r:id="rId848" ref="H922"/>
    <hyperlink r:id="rId849" ref="H923"/>
    <hyperlink r:id="rId850" ref="H924"/>
    <hyperlink r:id="rId851" ref="H925"/>
    <hyperlink r:id="rId852" ref="H926"/>
    <hyperlink r:id="rId853" ref="H927"/>
    <hyperlink r:id="rId854" ref="H928"/>
    <hyperlink r:id="rId855" ref="H929"/>
    <hyperlink r:id="rId856" ref="H930"/>
    <hyperlink r:id="rId857" ref="H931"/>
    <hyperlink r:id="rId858" ref="H932"/>
    <hyperlink r:id="rId859" ref="H933"/>
    <hyperlink r:id="rId860" ref="H934"/>
    <hyperlink r:id="rId861" ref="H935"/>
    <hyperlink r:id="rId862" ref="H936"/>
    <hyperlink r:id="rId863" ref="H937"/>
    <hyperlink r:id="rId864" ref="H938"/>
    <hyperlink r:id="rId865" ref="H939"/>
    <hyperlink r:id="rId866" ref="H940"/>
    <hyperlink r:id="rId867" ref="H941"/>
    <hyperlink r:id="rId868" ref="H942"/>
    <hyperlink r:id="rId869" ref="H943"/>
    <hyperlink r:id="rId870" ref="H944"/>
    <hyperlink r:id="rId871" ref="H945"/>
    <hyperlink r:id="rId872" ref="H946"/>
    <hyperlink r:id="rId873" ref="H947"/>
    <hyperlink r:id="rId874" ref="H948"/>
    <hyperlink r:id="rId875" ref="H949"/>
    <hyperlink r:id="rId876" ref="H950"/>
    <hyperlink r:id="rId877" ref="H951"/>
    <hyperlink r:id="rId878" ref="H952"/>
    <hyperlink r:id="rId879" ref="H953"/>
    <hyperlink r:id="rId880" ref="H954"/>
    <hyperlink r:id="rId881" ref="H955"/>
    <hyperlink r:id="rId882" ref="H956"/>
    <hyperlink r:id="rId883" ref="H957"/>
    <hyperlink r:id="rId884" ref="H958"/>
    <hyperlink r:id="rId885" ref="H959"/>
    <hyperlink r:id="rId886" ref="H960"/>
    <hyperlink r:id="rId887" ref="H961"/>
    <hyperlink r:id="rId888" ref="H962"/>
    <hyperlink r:id="rId889" ref="H963"/>
    <hyperlink r:id="rId890" ref="H964"/>
    <hyperlink r:id="rId891" ref="H965"/>
    <hyperlink r:id="rId892" ref="H966"/>
    <hyperlink r:id="rId893" ref="H967"/>
    <hyperlink r:id="rId894" ref="H972"/>
    <hyperlink r:id="rId895" ref="H973"/>
    <hyperlink r:id="rId896" ref="H974"/>
    <hyperlink r:id="rId897" ref="H975"/>
    <hyperlink r:id="rId898" location="ContentPane" ref="H976"/>
    <hyperlink r:id="rId899" ref="H977"/>
    <hyperlink r:id="rId900" ref="H978"/>
    <hyperlink r:id="rId901" ref="H979"/>
    <hyperlink r:id="rId902" ref="H980"/>
    <hyperlink r:id="rId903" ref="H981"/>
    <hyperlink r:id="rId904" ref="H982"/>
    <hyperlink r:id="rId905" ref="H983"/>
    <hyperlink r:id="rId906" ref="H984"/>
    <hyperlink r:id="rId907" ref="H985"/>
    <hyperlink r:id="rId908" ref="H986"/>
    <hyperlink r:id="rId909" location=".XetSDNVBWUk" ref="H987"/>
    <hyperlink r:id="rId910" ref="H988"/>
    <hyperlink r:id="rId911" ref="H990"/>
    <hyperlink r:id="rId912" ref="H991"/>
    <hyperlink r:id="rId913" ref="H992"/>
    <hyperlink r:id="rId914" ref="H993"/>
    <hyperlink r:id="rId915" ref="H994"/>
    <hyperlink r:id="rId916" ref="H995"/>
    <hyperlink r:id="rId917" ref="H996"/>
    <hyperlink r:id="rId918" ref="H1001"/>
    <hyperlink r:id="rId919" ref="H1006"/>
    <hyperlink r:id="rId920" ref="H1011"/>
    <hyperlink r:id="rId921" ref="H1017"/>
    <hyperlink r:id="rId922" ref="H1018"/>
    <hyperlink r:id="rId923" ref="H1019"/>
    <hyperlink r:id="rId924" ref="H1024"/>
    <hyperlink r:id="rId925" ref="H1025"/>
    <hyperlink r:id="rId926" ref="H1026"/>
    <hyperlink r:id="rId927" ref="H1027"/>
    <hyperlink r:id="rId928" ref="H1028"/>
    <hyperlink r:id="rId929" ref="H1029"/>
    <hyperlink r:id="rId930" ref="H1030"/>
    <hyperlink r:id="rId931" ref="H1031"/>
    <hyperlink r:id="rId932" ref="H1032"/>
    <hyperlink r:id="rId933" ref="H1033"/>
    <hyperlink r:id="rId934" ref="H1034"/>
    <hyperlink r:id="rId935" ref="H1035"/>
    <hyperlink r:id="rId936" ref="H1036"/>
    <hyperlink r:id="rId937" ref="H1037"/>
    <hyperlink r:id="rId938" ref="H1038"/>
    <hyperlink r:id="rId939" ref="H1039"/>
    <hyperlink r:id="rId940" ref="H1044"/>
    <hyperlink r:id="rId941" ref="H1045"/>
    <hyperlink r:id="rId942" ref="H1046"/>
    <hyperlink r:id="rId943" ref="H1051"/>
    <hyperlink r:id="rId944" ref="H1052"/>
    <hyperlink r:id="rId945" ref="H1053"/>
    <hyperlink r:id="rId946" ref="H1054"/>
    <hyperlink r:id="rId947" ref="H1055"/>
    <hyperlink r:id="rId948" ref="H1062"/>
    <hyperlink r:id="rId949" ref="H1065"/>
    <hyperlink r:id="rId950" ref="H1070"/>
    <hyperlink r:id="rId951" ref="H1075"/>
    <hyperlink r:id="rId952" ref="H1076"/>
    <hyperlink r:id="rId953" ref="H1077"/>
    <hyperlink r:id="rId954" ref="H1078"/>
    <hyperlink r:id="rId955" ref="H1079"/>
    <hyperlink r:id="rId956" ref="H1080"/>
    <hyperlink r:id="rId957" ref="H1081"/>
    <hyperlink r:id="rId958" ref="H1082"/>
    <hyperlink r:id="rId959" ref="H1083"/>
    <hyperlink r:id="rId960" ref="H1084"/>
    <hyperlink r:id="rId961" ref="H1085"/>
    <hyperlink r:id="rId962" ref="H1086"/>
    <hyperlink r:id="rId963" ref="H1087"/>
    <hyperlink r:id="rId964" ref="H1088"/>
    <hyperlink r:id="rId965" ref="H1089"/>
    <hyperlink r:id="rId966" ref="H1090"/>
    <hyperlink r:id="rId967" ref="H1091"/>
    <hyperlink r:id="rId968" ref="H1092"/>
    <hyperlink r:id="rId969" ref="H1093"/>
    <hyperlink r:id="rId970" ref="H1094"/>
    <hyperlink r:id="rId971" ref="H1095"/>
    <hyperlink r:id="rId972" ref="H1096"/>
    <hyperlink r:id="rId973" ref="H1097"/>
    <hyperlink r:id="rId974" ref="H1098"/>
    <hyperlink r:id="rId975" ref="H1099"/>
    <hyperlink r:id="rId976" ref="H1104"/>
    <hyperlink r:id="rId977" ref="H1105"/>
    <hyperlink r:id="rId978" ref="H1111"/>
    <hyperlink r:id="rId979" ref="H1112"/>
    <hyperlink r:id="rId980" ref="H1113"/>
    <hyperlink r:id="rId981" ref="H1114"/>
    <hyperlink r:id="rId982" ref="H1115"/>
    <hyperlink r:id="rId983" ref="H1116"/>
    <hyperlink r:id="rId984" ref="H1117"/>
    <hyperlink r:id="rId985" ref="H1118"/>
    <hyperlink r:id="rId986" ref="H1119"/>
    <hyperlink r:id="rId987" ref="H1120"/>
    <hyperlink r:id="rId988" ref="H1121"/>
    <hyperlink r:id="rId989" ref="H1122"/>
    <hyperlink r:id="rId990" ref="H1123"/>
    <hyperlink r:id="rId991" ref="H1124"/>
    <hyperlink r:id="rId992" ref="H1125"/>
    <hyperlink r:id="rId993" ref="H1126"/>
    <hyperlink r:id="rId994" ref="H1127"/>
    <hyperlink r:id="rId995" ref="H1132"/>
    <hyperlink r:id="rId996" ref="H1133"/>
    <hyperlink r:id="rId997" ref="H1134"/>
    <hyperlink r:id="rId998" ref="H1135"/>
    <hyperlink r:id="rId999" ref="H1136"/>
    <hyperlink r:id="rId1000" ref="H1137"/>
    <hyperlink r:id="rId1001" ref="H1138"/>
    <hyperlink r:id="rId1002" ref="H1139"/>
    <hyperlink r:id="rId1003" ref="H1140"/>
    <hyperlink r:id="rId1004" ref="H1141"/>
    <hyperlink r:id="rId1005" ref="H1142"/>
    <hyperlink r:id="rId1006" ref="H1143"/>
    <hyperlink r:id="rId1007" ref="H1144"/>
    <hyperlink r:id="rId1008" ref="H1145"/>
    <hyperlink r:id="rId1009" ref="H1148"/>
    <hyperlink r:id="rId1010" ref="H1149"/>
    <hyperlink r:id="rId1011" ref="H1150"/>
    <hyperlink r:id="rId1012" ref="H1152"/>
    <hyperlink r:id="rId1013" ref="H1153"/>
    <hyperlink r:id="rId1014" ref="H1154"/>
    <hyperlink r:id="rId1015" ref="H1155"/>
    <hyperlink r:id="rId1016" ref="H1156"/>
    <hyperlink r:id="rId1017" ref="H1159"/>
    <hyperlink r:id="rId1018" ref="H1160"/>
    <hyperlink r:id="rId1019" ref="H1162"/>
    <hyperlink r:id="rId1020" ref="H1163"/>
    <hyperlink r:id="rId1021" ref="H1164"/>
    <hyperlink r:id="rId1022" ref="H1165"/>
    <hyperlink r:id="rId1023" ref="H1166"/>
    <hyperlink r:id="rId1024" ref="H1167"/>
    <hyperlink r:id="rId1025" ref="H1169"/>
    <hyperlink r:id="rId1026" ref="H1170"/>
    <hyperlink r:id="rId1027" ref="H1171"/>
    <hyperlink r:id="rId1028" ref="H1172"/>
    <hyperlink r:id="rId1029" ref="H1173"/>
    <hyperlink r:id="rId1030" ref="H1174"/>
    <hyperlink r:id="rId1031" ref="H1175"/>
    <hyperlink r:id="rId1032" ref="H1176"/>
    <hyperlink r:id="rId1033" ref="H1177"/>
    <hyperlink r:id="rId1034" ref="H1178"/>
    <hyperlink r:id="rId1035" ref="H1179"/>
    <hyperlink r:id="rId1036" ref="H1180"/>
    <hyperlink r:id="rId1037" ref="H1181"/>
    <hyperlink r:id="rId1038" ref="H1182"/>
    <hyperlink r:id="rId1039" ref="H1183"/>
    <hyperlink r:id="rId1040" ref="H1184"/>
    <hyperlink r:id="rId1041" ref="H1185"/>
    <hyperlink r:id="rId1042" ref="H1186"/>
    <hyperlink r:id="rId1043" ref="H1187"/>
    <hyperlink r:id="rId1044" ref="H1188"/>
    <hyperlink r:id="rId1045" ref="H1189"/>
    <hyperlink r:id="rId1046" ref="H1190"/>
    <hyperlink r:id="rId1047" ref="H1191"/>
    <hyperlink r:id="rId1048" ref="H1192"/>
    <hyperlink r:id="rId1049" ref="H1193"/>
    <hyperlink r:id="rId1050" ref="H1194"/>
    <hyperlink r:id="rId1051" ref="H1195"/>
    <hyperlink r:id="rId1052" ref="H1196"/>
    <hyperlink r:id="rId1053" ref="H1197"/>
    <hyperlink r:id="rId1054" ref="H1198"/>
    <hyperlink r:id="rId1055" ref="H1199"/>
    <hyperlink r:id="rId1056" ref="H1200"/>
    <hyperlink r:id="rId1057" ref="H1201"/>
    <hyperlink r:id="rId1058" ref="H1202"/>
    <hyperlink r:id="rId1059" ref="H1203"/>
    <hyperlink r:id="rId1060" ref="H1204"/>
    <hyperlink r:id="rId1061" ref="H1205"/>
    <hyperlink r:id="rId1062" ref="H1206"/>
    <hyperlink r:id="rId1063" ref="H1207"/>
    <hyperlink r:id="rId1064" ref="H1208"/>
    <hyperlink r:id="rId1065" ref="H1209"/>
    <hyperlink r:id="rId1066" ref="H1210"/>
    <hyperlink r:id="rId1067" ref="H1211"/>
    <hyperlink r:id="rId1068" ref="H1212"/>
    <hyperlink r:id="rId1069" ref="H1213"/>
    <hyperlink r:id="rId1070" ref="H1214"/>
    <hyperlink r:id="rId1071" ref="H1215"/>
    <hyperlink r:id="rId1072" ref="H1216"/>
    <hyperlink r:id="rId1073" ref="H1217"/>
    <hyperlink r:id="rId1074" ref="H1218"/>
    <hyperlink r:id="rId1075" ref="H1219"/>
    <hyperlink r:id="rId1076" ref="H1220"/>
    <hyperlink r:id="rId1077" ref="H1221"/>
    <hyperlink r:id="rId1078" ref="H1222"/>
    <hyperlink r:id="rId1079" ref="A1231"/>
    <hyperlink r:id="rId1080" ref="A1234"/>
    <hyperlink r:id="rId1081" ref="A1235"/>
    <hyperlink r:id="rId1082" ref="A1238"/>
  </hyperlinks>
  <printOptions gridLines="1" horizontalCentered="1"/>
  <pageMargins bottom="0.75" footer="0.0" header="0.0" left="0.7" right="0.7" top="0.75"/>
  <pageSetup fitToHeight="0" cellComments="atEnd" orientation="landscape" pageOrder="overThenDown"/>
  <drawing r:id="rId108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6.86"/>
    <col customWidth="1" min="2" max="2" width="21.43"/>
    <col customWidth="1" min="3" max="3" width="13.14"/>
    <col customWidth="1" min="4" max="4" width="43.86"/>
    <col customWidth="1" min="5" max="5" width="31.0"/>
  </cols>
  <sheetData>
    <row r="1">
      <c r="A1" s="120" t="s">
        <v>872</v>
      </c>
      <c r="B1" s="120" t="s">
        <v>837</v>
      </c>
      <c r="C1" s="120" t="s">
        <v>839</v>
      </c>
      <c r="D1" s="120" t="s">
        <v>2703</v>
      </c>
      <c r="E1" s="120" t="s">
        <v>2704</v>
      </c>
      <c r="F1" s="69"/>
      <c r="G1" s="69"/>
      <c r="H1" s="69"/>
      <c r="I1" s="69"/>
      <c r="J1" s="69"/>
      <c r="K1" s="69"/>
      <c r="L1" s="69"/>
      <c r="M1" s="69"/>
      <c r="N1" s="69"/>
      <c r="O1" s="69"/>
      <c r="P1" s="69"/>
      <c r="Q1" s="69"/>
      <c r="R1" s="69"/>
      <c r="S1" s="69"/>
      <c r="T1" s="69"/>
      <c r="U1" s="69"/>
      <c r="V1" s="69"/>
      <c r="W1" s="69"/>
      <c r="X1" s="69"/>
      <c r="Y1" s="69"/>
      <c r="Z1" s="69"/>
      <c r="AA1" s="69"/>
    </row>
    <row r="2">
      <c r="A2" s="129" t="s">
        <v>859</v>
      </c>
    </row>
    <row r="3">
      <c r="A3" s="132" t="s">
        <v>856</v>
      </c>
    </row>
    <row r="4">
      <c r="A4" s="132" t="s">
        <v>851</v>
      </c>
    </row>
    <row r="5">
      <c r="A5" s="132" t="s">
        <v>843</v>
      </c>
    </row>
    <row r="6">
      <c r="A6" s="131"/>
      <c r="B6" s="50" t="s">
        <v>2705</v>
      </c>
      <c r="C6" s="262">
        <v>43671.0</v>
      </c>
      <c r="D6" s="50" t="s">
        <v>2706</v>
      </c>
      <c r="E6" s="62" t="s">
        <v>2707</v>
      </c>
    </row>
    <row r="7">
      <c r="A7" s="131"/>
      <c r="B7" s="50" t="s">
        <v>2708</v>
      </c>
      <c r="C7" s="50"/>
      <c r="D7" s="263" t="s">
        <v>2709</v>
      </c>
    </row>
    <row r="8">
      <c r="A8" s="131"/>
      <c r="B8" s="50" t="s">
        <v>2710</v>
      </c>
      <c r="C8" s="262">
        <v>43599.0</v>
      </c>
      <c r="D8" s="50" t="s">
        <v>2711</v>
      </c>
      <c r="E8" s="62" t="s">
        <v>2712</v>
      </c>
    </row>
    <row r="9">
      <c r="A9" s="131"/>
      <c r="B9" s="50" t="s">
        <v>2713</v>
      </c>
      <c r="C9" s="264">
        <v>43497.0</v>
      </c>
      <c r="D9" s="50" t="s">
        <v>2714</v>
      </c>
      <c r="E9" s="62" t="s">
        <v>2715</v>
      </c>
    </row>
    <row r="10">
      <c r="B10" s="50" t="s">
        <v>2716</v>
      </c>
      <c r="C10" s="50" t="s">
        <v>2717</v>
      </c>
    </row>
    <row r="11">
      <c r="A11" s="131"/>
      <c r="B11" s="50" t="s">
        <v>2718</v>
      </c>
      <c r="C11" s="50" t="s">
        <v>2719</v>
      </c>
      <c r="D11" s="50" t="s">
        <v>2720</v>
      </c>
      <c r="E11" s="62" t="s">
        <v>2721</v>
      </c>
    </row>
    <row r="12">
      <c r="A12" s="131"/>
      <c r="B12" s="50" t="s">
        <v>2722</v>
      </c>
      <c r="C12" s="262">
        <v>43711.0</v>
      </c>
      <c r="D12" s="50" t="s">
        <v>2723</v>
      </c>
      <c r="E12" s="62" t="s">
        <v>2724</v>
      </c>
    </row>
    <row r="13">
      <c r="A13" s="131"/>
      <c r="B13" s="50" t="s">
        <v>2725</v>
      </c>
      <c r="C13" s="262">
        <v>43724.0</v>
      </c>
      <c r="D13" s="50" t="s">
        <v>2726</v>
      </c>
      <c r="E13" s="50"/>
    </row>
    <row r="14">
      <c r="A14" s="131"/>
      <c r="B14" s="50" t="s">
        <v>2727</v>
      </c>
      <c r="C14" s="50" t="s">
        <v>2717</v>
      </c>
      <c r="D14" s="50" t="s">
        <v>2728</v>
      </c>
      <c r="E14" s="50"/>
    </row>
    <row r="15">
      <c r="A15" s="131"/>
      <c r="B15" s="50" t="s">
        <v>2729</v>
      </c>
      <c r="C15" s="262">
        <v>43761.0</v>
      </c>
      <c r="D15" s="50" t="s">
        <v>2730</v>
      </c>
      <c r="E15" s="50"/>
    </row>
    <row r="16">
      <c r="A16" s="131"/>
      <c r="B16" s="50"/>
      <c r="C16" s="262"/>
      <c r="D16" s="50"/>
      <c r="E16" s="50"/>
    </row>
    <row r="17">
      <c r="A17" s="131" t="s">
        <v>893</v>
      </c>
      <c r="B17" s="50" t="s">
        <v>2731</v>
      </c>
      <c r="C17" s="262">
        <v>43711.0</v>
      </c>
      <c r="D17" s="50" t="s">
        <v>2732</v>
      </c>
      <c r="E17" s="62" t="s">
        <v>2733</v>
      </c>
    </row>
    <row r="18">
      <c r="A18" s="132"/>
      <c r="B18" s="50" t="s">
        <v>2734</v>
      </c>
      <c r="C18" s="265">
        <v>43564.0</v>
      </c>
      <c r="E18" s="62" t="s">
        <v>2735</v>
      </c>
    </row>
    <row r="19">
      <c r="A19" s="132"/>
      <c r="B19" s="50" t="s">
        <v>1630</v>
      </c>
      <c r="C19" s="50" t="s">
        <v>2736</v>
      </c>
      <c r="D19" s="50" t="s">
        <v>2737</v>
      </c>
    </row>
    <row r="20">
      <c r="A20" s="132" t="s">
        <v>855</v>
      </c>
    </row>
    <row r="21">
      <c r="A21" s="132" t="s">
        <v>850</v>
      </c>
    </row>
    <row r="22">
      <c r="A22" s="132" t="s">
        <v>849</v>
      </c>
      <c r="B22" s="50" t="s">
        <v>2738</v>
      </c>
      <c r="C22" s="264">
        <v>43800.0</v>
      </c>
      <c r="D22" s="50" t="s">
        <v>2739</v>
      </c>
    </row>
    <row r="23">
      <c r="A23" s="132" t="s">
        <v>2740</v>
      </c>
      <c r="B23" s="50" t="s">
        <v>2741</v>
      </c>
      <c r="D23" s="50" t="s">
        <v>2742</v>
      </c>
    </row>
    <row r="24">
      <c r="A24" s="132" t="s">
        <v>847</v>
      </c>
    </row>
    <row r="25">
      <c r="A25" s="132" t="s">
        <v>846</v>
      </c>
      <c r="B25" s="50" t="s">
        <v>2743</v>
      </c>
      <c r="C25" s="50" t="s">
        <v>2744</v>
      </c>
      <c r="D25" s="50" t="s">
        <v>2745</v>
      </c>
    </row>
    <row r="26">
      <c r="A26" s="132"/>
      <c r="B26" s="50" t="s">
        <v>2746</v>
      </c>
      <c r="C26" s="50" t="s">
        <v>2747</v>
      </c>
      <c r="D26" s="50" t="s">
        <v>2745</v>
      </c>
    </row>
    <row r="27">
      <c r="A27" s="132" t="s">
        <v>2748</v>
      </c>
      <c r="B27" s="132" t="s">
        <v>2748</v>
      </c>
      <c r="C27" s="50"/>
      <c r="D27" s="50" t="s">
        <v>2745</v>
      </c>
    </row>
    <row r="28">
      <c r="A28" s="132" t="s">
        <v>860</v>
      </c>
    </row>
    <row r="29">
      <c r="A29" s="132" t="s">
        <v>858</v>
      </c>
    </row>
    <row r="30">
      <c r="A30" s="132" t="s">
        <v>907</v>
      </c>
    </row>
    <row r="31">
      <c r="A31" s="132" t="s">
        <v>852</v>
      </c>
    </row>
    <row r="32">
      <c r="A32" s="131" t="s">
        <v>845</v>
      </c>
    </row>
    <row r="33">
      <c r="A33" s="131" t="s">
        <v>841</v>
      </c>
      <c r="B33" s="50" t="s">
        <v>2749</v>
      </c>
      <c r="C33" s="266">
        <v>43781.0</v>
      </c>
      <c r="D33" s="50" t="s">
        <v>2750</v>
      </c>
      <c r="E33" s="62" t="s">
        <v>2751</v>
      </c>
    </row>
    <row r="34">
      <c r="B34" s="50" t="s">
        <v>2756</v>
      </c>
      <c r="C34" s="50" t="s">
        <v>2757</v>
      </c>
      <c r="D34" s="50" t="s">
        <v>2750</v>
      </c>
    </row>
    <row r="36">
      <c r="A36" s="120" t="s">
        <v>2758</v>
      </c>
    </row>
    <row r="37">
      <c r="A37" s="120" t="s">
        <v>2759</v>
      </c>
      <c r="B37" s="50" t="s">
        <v>2760</v>
      </c>
      <c r="C37" s="262">
        <v>43550.0</v>
      </c>
      <c r="D37" s="50" t="s">
        <v>2761</v>
      </c>
    </row>
    <row r="38">
      <c r="B38" s="50" t="s">
        <v>2762</v>
      </c>
      <c r="C38" s="262">
        <v>43550.0</v>
      </c>
    </row>
    <row r="39">
      <c r="B39" s="50" t="s">
        <v>2763</v>
      </c>
      <c r="C39" s="264">
        <v>43678.0</v>
      </c>
    </row>
    <row r="40">
      <c r="B40" s="50" t="s">
        <v>2764</v>
      </c>
      <c r="C40" s="264">
        <v>43679.0</v>
      </c>
    </row>
    <row r="41">
      <c r="B41" s="50" t="s">
        <v>2765</v>
      </c>
      <c r="C41" s="264">
        <v>43680.0</v>
      </c>
    </row>
    <row r="42">
      <c r="B42" s="50" t="s">
        <v>2766</v>
      </c>
      <c r="C42" s="262">
        <v>43655.0</v>
      </c>
      <c r="D42" s="50" t="s">
        <v>2767</v>
      </c>
    </row>
    <row r="43">
      <c r="B43" s="50" t="s">
        <v>2768</v>
      </c>
      <c r="C43" s="267">
        <v>43617.0</v>
      </c>
    </row>
    <row r="44">
      <c r="B44" s="268" t="s">
        <v>2769</v>
      </c>
      <c r="C44" s="267">
        <v>43678.0</v>
      </c>
    </row>
    <row r="45">
      <c r="B45" s="50" t="s">
        <v>2770</v>
      </c>
      <c r="C45" s="267">
        <v>43678.0</v>
      </c>
    </row>
    <row r="46">
      <c r="B46" s="50" t="s">
        <v>2771</v>
      </c>
      <c r="C46" s="262">
        <v>43697.0</v>
      </c>
    </row>
    <row r="47">
      <c r="A47" s="131" t="s">
        <v>840</v>
      </c>
      <c r="B47" s="50" t="s">
        <v>2772</v>
      </c>
      <c r="C47" s="262">
        <v>43719.0</v>
      </c>
      <c r="D47" s="50" t="s">
        <v>2773</v>
      </c>
    </row>
    <row r="48">
      <c r="B48" s="50" t="s">
        <v>2774</v>
      </c>
      <c r="C48" s="262">
        <v>43732.0</v>
      </c>
    </row>
    <row r="49">
      <c r="B49" s="50" t="s">
        <v>2775</v>
      </c>
      <c r="C49" s="262">
        <v>43732.0</v>
      </c>
      <c r="D49" s="50" t="s">
        <v>2776</v>
      </c>
    </row>
    <row r="50">
      <c r="B50" s="50" t="s">
        <v>2777</v>
      </c>
      <c r="C50" s="262">
        <v>43732.0</v>
      </c>
      <c r="D50" s="50" t="s">
        <v>2778</v>
      </c>
    </row>
    <row r="51">
      <c r="B51" s="50" t="s">
        <v>2779</v>
      </c>
      <c r="C51" s="262">
        <v>43738.0</v>
      </c>
      <c r="D51" s="50" t="s">
        <v>2780</v>
      </c>
    </row>
    <row r="52">
      <c r="B52" s="50" t="s">
        <v>2781</v>
      </c>
      <c r="C52" s="50" t="s">
        <v>2782</v>
      </c>
    </row>
    <row r="53">
      <c r="B53" s="50" t="s">
        <v>2783</v>
      </c>
      <c r="C53" s="262">
        <v>43748.0</v>
      </c>
    </row>
    <row r="54">
      <c r="B54" s="50" t="s">
        <v>2784</v>
      </c>
      <c r="C54" s="262">
        <v>43767.0</v>
      </c>
      <c r="D54" s="263" t="s">
        <v>2785</v>
      </c>
    </row>
    <row r="55">
      <c r="B55" s="50" t="s">
        <v>2786</v>
      </c>
      <c r="C55" s="262">
        <v>43773.0</v>
      </c>
      <c r="D55" s="50" t="s">
        <v>2787</v>
      </c>
    </row>
    <row r="56">
      <c r="B56" s="50" t="s">
        <v>2788</v>
      </c>
      <c r="C56" s="262">
        <v>43809.0</v>
      </c>
      <c r="D56" s="50" t="s">
        <v>2787</v>
      </c>
    </row>
    <row r="57">
      <c r="B57" s="50" t="s">
        <v>2789</v>
      </c>
      <c r="C57" s="262">
        <v>43809.0</v>
      </c>
      <c r="D57" s="50" t="s">
        <v>2790</v>
      </c>
    </row>
    <row r="58">
      <c r="B58" s="50" t="s">
        <v>2791</v>
      </c>
      <c r="C58" s="264">
        <v>43800.0</v>
      </c>
      <c r="D58" s="50" t="s">
        <v>2792</v>
      </c>
    </row>
    <row r="60">
      <c r="A60" s="120" t="s">
        <v>2583</v>
      </c>
      <c r="B60" s="50" t="s">
        <v>2793</v>
      </c>
      <c r="C60" s="50" t="s">
        <v>2794</v>
      </c>
    </row>
    <row r="61">
      <c r="B61" s="50" t="s">
        <v>1488</v>
      </c>
      <c r="C61" s="269">
        <v>43700.0</v>
      </c>
    </row>
    <row r="62">
      <c r="B62" s="50" t="s">
        <v>2795</v>
      </c>
      <c r="C62" s="270">
        <v>43818.0</v>
      </c>
      <c r="D62" s="50" t="s">
        <v>2792</v>
      </c>
    </row>
  </sheetData>
  <hyperlinks>
    <hyperlink r:id="rId1" ref="E6"/>
    <hyperlink r:id="rId2" ref="E8"/>
    <hyperlink r:id="rId3" ref="E9"/>
    <hyperlink r:id="rId4" ref="E11"/>
    <hyperlink r:id="rId5" ref="E12"/>
    <hyperlink r:id="rId6" ref="E17"/>
    <hyperlink r:id="rId7" ref="E18"/>
    <hyperlink r:id="rId8" ref="E33"/>
  </hyperlinks>
  <drawing r:id="rId9"/>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50" t="s">
        <v>2752</v>
      </c>
    </row>
    <row r="3">
      <c r="A3" s="50" t="s">
        <v>2753</v>
      </c>
    </row>
    <row r="5">
      <c r="A5" s="50" t="s">
        <v>2754</v>
      </c>
    </row>
    <row r="7">
      <c r="A7" s="50" t="s">
        <v>2755</v>
      </c>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20" t="s">
        <v>2796</v>
      </c>
    </row>
    <row r="3">
      <c r="A3" s="50" t="s">
        <v>2797</v>
      </c>
    </row>
    <row r="4">
      <c r="A4" s="50" t="s">
        <v>2798</v>
      </c>
    </row>
    <row r="5">
      <c r="A5" s="50" t="s">
        <v>2799</v>
      </c>
    </row>
    <row r="6">
      <c r="A6" s="50" t="s">
        <v>2800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row>
    <row r="2">
      <c r="A2" s="2" t="s">
        <v>1</v>
      </c>
    </row>
    <row r="3">
      <c r="A3" s="5" t="str">
        <f>HYPERLINK("https://docs.google.com/document/d/1-QMxKWgd87ceCpu8OMKlujnIL8SS3PrY0g5GLXoLprE/edit","Find out more about ICEF")</f>
        <v>Find out more about ICEF</v>
      </c>
    </row>
    <row r="5">
      <c r="A5" s="7" t="s">
        <v>3</v>
      </c>
      <c r="B5" s="9"/>
      <c r="C5" s="9"/>
      <c r="D5" s="9"/>
      <c r="E5" s="10"/>
    </row>
    <row r="6">
      <c r="A6" s="12" t="str">
        <f>HYPERLINK("mailto:info@cedamia.org","details to info@cedamia.org:")</f>
        <v>details to info@cedamia.org:</v>
      </c>
      <c r="C6" s="14"/>
      <c r="D6" s="14"/>
      <c r="E6" s="16"/>
    </row>
    <row r="7">
      <c r="A7" s="18" t="s">
        <v>8</v>
      </c>
      <c r="B7" s="14"/>
      <c r="C7" s="14"/>
      <c r="D7" s="14"/>
      <c r="E7" s="16"/>
    </row>
    <row r="8">
      <c r="A8" s="18" t="s">
        <v>9</v>
      </c>
      <c r="B8" s="14"/>
      <c r="C8" s="14"/>
      <c r="D8" s="14"/>
      <c r="E8" s="16"/>
    </row>
    <row r="9">
      <c r="A9" s="18" t="s">
        <v>10</v>
      </c>
      <c r="B9" s="14"/>
      <c r="C9" s="14"/>
      <c r="D9" s="14"/>
      <c r="E9" s="16"/>
    </row>
    <row r="10">
      <c r="A10" s="20" t="s">
        <v>11</v>
      </c>
      <c r="B10" s="22"/>
      <c r="C10" s="22"/>
      <c r="D10" s="22"/>
      <c r="E10" s="24"/>
    </row>
    <row r="12">
      <c r="A12" s="34" t="str">
        <f>HYPERLINK("https://www.google.com/maps/d/u/0/viewer?mid=1xJEKvhsaJePCf9FdKPlV5HGmFrl4_lY2&amp;ll=15.034202294685853%2C-110.91526064999994&amp;z=2","See the global map")</f>
        <v>See the global map</v>
      </c>
    </row>
  </sheetData>
  <mergeCells count="1">
    <mergeCell ref="A6:B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33.29"/>
    <col customWidth="1" min="2" max="2" width="11.86"/>
    <col customWidth="1" min="3" max="3" width="9.57"/>
    <col customWidth="1" min="4" max="4" width="9.71"/>
    <col customWidth="1" min="5" max="5" width="9.57"/>
    <col customWidth="1" min="6" max="7" width="10.71"/>
    <col customWidth="1" min="8" max="8" width="10.0"/>
    <col customWidth="1" min="9" max="9" width="9.57"/>
    <col customWidth="1" min="10" max="12" width="9.43"/>
    <col customWidth="1" min="13" max="13" width="9.0"/>
    <col customWidth="1" min="14" max="14" width="9.43"/>
    <col customWidth="1" min="15" max="15" width="12.71"/>
    <col customWidth="1" min="16" max="32" width="11.71"/>
    <col customWidth="1" min="33" max="33" width="8.86"/>
    <col customWidth="1" min="34" max="34" width="12.57"/>
    <col customWidth="1" min="36" max="36" width="15.14"/>
  </cols>
  <sheetData>
    <row r="1">
      <c r="A1" s="114" t="s">
        <v>837</v>
      </c>
      <c r="B1" s="115" t="s">
        <v>839</v>
      </c>
      <c r="C1" s="116" t="s">
        <v>840</v>
      </c>
      <c r="D1" s="116" t="s">
        <v>841</v>
      </c>
      <c r="E1" s="116" t="s">
        <v>842</v>
      </c>
      <c r="F1" s="116" t="s">
        <v>843</v>
      </c>
      <c r="G1" s="117" t="s">
        <v>844</v>
      </c>
      <c r="H1" s="116" t="s">
        <v>845</v>
      </c>
      <c r="I1" s="116" t="s">
        <v>846</v>
      </c>
      <c r="J1" s="116" t="s">
        <v>847</v>
      </c>
      <c r="K1" s="116" t="s">
        <v>849</v>
      </c>
      <c r="L1" s="116" t="s">
        <v>850</v>
      </c>
      <c r="M1" s="116" t="s">
        <v>851</v>
      </c>
      <c r="N1" s="118" t="s">
        <v>852</v>
      </c>
      <c r="O1" s="118" t="s">
        <v>854</v>
      </c>
      <c r="P1" s="118" t="s">
        <v>855</v>
      </c>
      <c r="Q1" s="118" t="s">
        <v>856</v>
      </c>
      <c r="R1" s="118" t="s">
        <v>857</v>
      </c>
      <c r="S1" s="118" t="s">
        <v>858</v>
      </c>
      <c r="T1" s="118" t="s">
        <v>859</v>
      </c>
      <c r="U1" s="118" t="s">
        <v>860</v>
      </c>
      <c r="V1" s="118" t="s">
        <v>861</v>
      </c>
      <c r="W1" s="118" t="s">
        <v>862</v>
      </c>
      <c r="X1" s="118" t="s">
        <v>863</v>
      </c>
      <c r="Y1" s="118" t="s">
        <v>864</v>
      </c>
      <c r="Z1" s="118" t="s">
        <v>865</v>
      </c>
      <c r="AA1" s="118" t="s">
        <v>866</v>
      </c>
      <c r="AB1" s="118" t="s">
        <v>867</v>
      </c>
      <c r="AC1" s="118" t="s">
        <v>868</v>
      </c>
      <c r="AD1" s="118" t="s">
        <v>869</v>
      </c>
      <c r="AE1" s="118" t="s">
        <v>870</v>
      </c>
      <c r="AF1" s="118" t="s">
        <v>871</v>
      </c>
      <c r="AG1" s="119" t="s">
        <v>872</v>
      </c>
      <c r="AH1" s="120" t="s">
        <v>873</v>
      </c>
      <c r="AI1" s="121" t="s">
        <v>839</v>
      </c>
      <c r="AJ1" s="121" t="s">
        <v>874</v>
      </c>
      <c r="AK1" s="122" t="s">
        <v>875</v>
      </c>
      <c r="AL1" s="122" t="s">
        <v>878</v>
      </c>
      <c r="AM1" s="121" t="s">
        <v>879</v>
      </c>
      <c r="AN1" s="69"/>
      <c r="AO1" s="69"/>
      <c r="AP1" s="69"/>
      <c r="AQ1" s="69"/>
      <c r="AR1" s="69"/>
      <c r="AS1" s="69"/>
      <c r="AT1" s="69"/>
      <c r="AU1" s="69"/>
      <c r="AV1" s="69"/>
      <c r="AW1" s="69"/>
      <c r="AX1" s="69"/>
      <c r="AY1" s="69"/>
      <c r="AZ1" s="69"/>
      <c r="BA1" s="69"/>
      <c r="BB1" s="69"/>
    </row>
    <row r="2">
      <c r="A2" s="123"/>
      <c r="B2" s="124"/>
      <c r="AI2" s="125"/>
      <c r="AJ2" s="126"/>
      <c r="AK2" s="126"/>
      <c r="AL2" s="126"/>
      <c r="AM2" s="126"/>
      <c r="AN2" s="126"/>
      <c r="AO2" s="126"/>
    </row>
    <row r="3">
      <c r="A3" s="127" t="s">
        <v>872</v>
      </c>
      <c r="B3" s="128" t="s">
        <v>883</v>
      </c>
    </row>
    <row r="4">
      <c r="A4" s="129" t="s">
        <v>859</v>
      </c>
      <c r="B4" s="130">
        <f>Data!D9</f>
        <v>45478326</v>
      </c>
    </row>
    <row r="5">
      <c r="A5" s="131" t="s">
        <v>840</v>
      </c>
      <c r="B5" s="130">
        <f>Data!D108</f>
        <v>8664607</v>
      </c>
    </row>
    <row r="6">
      <c r="A6" s="132" t="s">
        <v>856</v>
      </c>
      <c r="B6" s="130">
        <f>Data!D124</f>
        <v>8858775</v>
      </c>
    </row>
    <row r="7">
      <c r="A7" s="132" t="s">
        <v>851</v>
      </c>
      <c r="B7" s="130">
        <f>Data!D151</f>
        <v>1415322</v>
      </c>
    </row>
    <row r="8">
      <c r="A8" s="132" t="s">
        <v>843</v>
      </c>
      <c r="B8" s="130">
        <f>Data!D614</f>
        <v>57428787</v>
      </c>
    </row>
    <row r="9">
      <c r="A9" s="131" t="s">
        <v>893</v>
      </c>
      <c r="B9" s="130">
        <f>Data!D720</f>
        <v>37466140</v>
      </c>
    </row>
    <row r="10">
      <c r="A10" s="132" t="s">
        <v>855</v>
      </c>
      <c r="B10" s="130">
        <f>Data!D731</f>
        <v>148000</v>
      </c>
    </row>
    <row r="11">
      <c r="A11" s="132" t="s">
        <v>850</v>
      </c>
      <c r="B11" s="130">
        <f>Data!D760</f>
        <v>11746502</v>
      </c>
    </row>
    <row r="12">
      <c r="A12" s="132" t="s">
        <v>849</v>
      </c>
      <c r="B12" s="133">
        <f>Data!D857</f>
        <v>10113088</v>
      </c>
    </row>
    <row r="13">
      <c r="A13" s="132" t="s">
        <v>847</v>
      </c>
      <c r="B13" s="133">
        <f>Data!D889</f>
        <v>4894244</v>
      </c>
    </row>
    <row r="14">
      <c r="A14" s="132" t="s">
        <v>846</v>
      </c>
      <c r="B14" s="133">
        <f>Data!D969</f>
        <v>23286017</v>
      </c>
    </row>
    <row r="15">
      <c r="A15" s="132" t="s">
        <v>862</v>
      </c>
      <c r="B15" s="133">
        <f>Data!D998</f>
        <v>12117797</v>
      </c>
    </row>
    <row r="16">
      <c r="A16" s="132" t="s">
        <v>857</v>
      </c>
      <c r="B16" s="133">
        <f>Data!D1021</f>
        <v>1371373</v>
      </c>
    </row>
    <row r="17">
      <c r="A17" s="132" t="s">
        <v>854</v>
      </c>
      <c r="B17" s="133">
        <f>Data!D1041</f>
        <v>3603600</v>
      </c>
    </row>
    <row r="18">
      <c r="A18" s="132" t="s">
        <v>860</v>
      </c>
      <c r="B18" s="133">
        <f>Data!D1048</f>
        <v>1549010</v>
      </c>
    </row>
    <row r="19">
      <c r="A19" s="132" t="s">
        <v>858</v>
      </c>
      <c r="B19" s="133">
        <f>Data!D1057</f>
        <v>6147539</v>
      </c>
    </row>
    <row r="20">
      <c r="A20" s="132" t="s">
        <v>907</v>
      </c>
      <c r="B20" s="133" t="str">
        <f>Data!D1061</f>
        <v/>
      </c>
    </row>
    <row r="21">
      <c r="A21" s="132" t="s">
        <v>852</v>
      </c>
      <c r="B21" s="133">
        <f>Data!D1101</f>
        <v>46740672</v>
      </c>
    </row>
    <row r="22">
      <c r="A22" s="131" t="s">
        <v>845</v>
      </c>
      <c r="B22" s="130">
        <f>Data!D1129</f>
        <v>2477025</v>
      </c>
    </row>
    <row r="23">
      <c r="A23" s="131" t="s">
        <v>841</v>
      </c>
      <c r="B23" s="130">
        <f>Data!D1224</f>
        <v>32654066</v>
      </c>
    </row>
    <row r="24">
      <c r="A24" s="134"/>
      <c r="B24" s="134"/>
    </row>
    <row r="25">
      <c r="A25" s="134"/>
      <c r="B25" s="134"/>
    </row>
    <row r="26">
      <c r="A26" s="134"/>
      <c r="B26" s="134"/>
    </row>
    <row r="27">
      <c r="A27" s="127" t="s">
        <v>872</v>
      </c>
      <c r="B27" s="135" t="s">
        <v>914</v>
      </c>
    </row>
    <row r="28">
      <c r="A28" s="129" t="s">
        <v>859</v>
      </c>
      <c r="B28" s="136">
        <f>Data!B9</f>
        <v>1</v>
      </c>
    </row>
    <row r="29">
      <c r="A29" s="131" t="s">
        <v>840</v>
      </c>
      <c r="B29" s="136">
        <f>Data!B108</f>
        <v>95</v>
      </c>
    </row>
    <row r="30">
      <c r="A30" s="132" t="s">
        <v>856</v>
      </c>
      <c r="B30" s="136">
        <f>Data!B124</f>
        <v>10</v>
      </c>
    </row>
    <row r="31">
      <c r="A31" s="132" t="s">
        <v>851</v>
      </c>
      <c r="B31" s="136">
        <f>Data!B151</f>
        <v>18</v>
      </c>
    </row>
    <row r="32">
      <c r="A32" s="132" t="s">
        <v>843</v>
      </c>
      <c r="B32" s="136">
        <f>Data!B614</f>
        <v>452</v>
      </c>
    </row>
    <row r="33">
      <c r="A33" s="131" t="s">
        <v>893</v>
      </c>
      <c r="B33" s="136">
        <f>Data!B720</f>
        <v>501</v>
      </c>
    </row>
    <row r="34">
      <c r="A34" s="132" t="s">
        <v>855</v>
      </c>
      <c r="B34" s="136">
        <f>Data!B731</f>
        <v>2</v>
      </c>
    </row>
    <row r="35">
      <c r="A35" s="132" t="s">
        <v>850</v>
      </c>
      <c r="B35" s="136">
        <f>Data!B760</f>
        <v>22</v>
      </c>
    </row>
    <row r="36">
      <c r="A36" s="132" t="s">
        <v>849</v>
      </c>
      <c r="B36" s="137">
        <f>Data!B857</f>
        <v>91</v>
      </c>
    </row>
    <row r="37">
      <c r="A37" s="132" t="s">
        <v>847</v>
      </c>
      <c r="B37" s="137">
        <f>Data!B889</f>
        <v>18</v>
      </c>
    </row>
    <row r="38">
      <c r="A38" s="132" t="s">
        <v>846</v>
      </c>
      <c r="B38" s="137">
        <f>Data!B969</f>
        <v>76</v>
      </c>
    </row>
    <row r="39">
      <c r="A39" s="132" t="s">
        <v>862</v>
      </c>
      <c r="B39" s="137">
        <f>Data!B998</f>
        <v>25</v>
      </c>
    </row>
    <row r="40">
      <c r="A40" s="132" t="s">
        <v>857</v>
      </c>
      <c r="B40" s="137">
        <f>Data!B1021</f>
        <v>3</v>
      </c>
    </row>
    <row r="41">
      <c r="A41" s="132" t="s">
        <v>854</v>
      </c>
      <c r="B41" s="137">
        <f>Data!B1041</f>
        <v>16</v>
      </c>
    </row>
    <row r="42">
      <c r="A42" s="132" t="s">
        <v>860</v>
      </c>
      <c r="B42" s="137">
        <f>Data!B1048</f>
        <v>3</v>
      </c>
    </row>
    <row r="43">
      <c r="A43" s="132" t="s">
        <v>858</v>
      </c>
      <c r="B43" s="137">
        <f>Data!B1057</f>
        <v>5</v>
      </c>
    </row>
    <row r="44">
      <c r="A44" s="132" t="s">
        <v>907</v>
      </c>
      <c r="B44" s="137" t="str">
        <f>Data!B1061</f>
        <v/>
      </c>
    </row>
    <row r="45">
      <c r="A45" s="132" t="s">
        <v>852</v>
      </c>
      <c r="B45" s="137">
        <f>Data!B1101</f>
        <v>25</v>
      </c>
    </row>
    <row r="46">
      <c r="A46" s="131" t="s">
        <v>845</v>
      </c>
      <c r="B46" s="136">
        <f>Data!B1129</f>
        <v>18</v>
      </c>
    </row>
    <row r="47">
      <c r="A47" s="131" t="s">
        <v>841</v>
      </c>
      <c r="B47" s="136">
        <f>Data!B1224</f>
        <v>91</v>
      </c>
    </row>
    <row r="50">
      <c r="A50" s="127" t="s">
        <v>872</v>
      </c>
      <c r="B50" s="135" t="s">
        <v>939</v>
      </c>
    </row>
    <row r="51">
      <c r="A51" s="129" t="s">
        <v>859</v>
      </c>
      <c r="B51" s="138">
        <f>Data!G9</f>
        <v>1</v>
      </c>
    </row>
    <row r="52">
      <c r="A52" s="131" t="s">
        <v>840</v>
      </c>
      <c r="B52" s="138">
        <f>Data!G108</f>
        <v>0.3449254507</v>
      </c>
    </row>
    <row r="53">
      <c r="A53" s="132" t="s">
        <v>856</v>
      </c>
      <c r="B53" s="138">
        <f>Data!G124</f>
        <v>1</v>
      </c>
    </row>
    <row r="54">
      <c r="A54" s="132" t="s">
        <v>851</v>
      </c>
      <c r="B54" s="138">
        <f>Data!G151</f>
        <v>0.122432699</v>
      </c>
    </row>
    <row r="55">
      <c r="A55" s="132" t="s">
        <v>843</v>
      </c>
      <c r="B55" s="138">
        <f>Data!G614</f>
        <v>0.8644227076</v>
      </c>
    </row>
    <row r="56">
      <c r="A56" s="131" t="s">
        <v>893</v>
      </c>
      <c r="B56" s="138">
        <f>Data!G720</f>
        <v>1</v>
      </c>
    </row>
    <row r="57">
      <c r="A57" s="132" t="s">
        <v>855</v>
      </c>
      <c r="B57" s="138">
        <f>Data!G731</f>
        <v>0.0139228559</v>
      </c>
    </row>
    <row r="58">
      <c r="A58" s="132" t="s">
        <v>850</v>
      </c>
      <c r="B58" s="138">
        <f>Data!G760</f>
        <v>0.18029934</v>
      </c>
    </row>
    <row r="59">
      <c r="A59" s="132" t="s">
        <v>849</v>
      </c>
      <c r="B59" s="138">
        <f>Data!G857</f>
        <v>0.1210298025</v>
      </c>
    </row>
    <row r="60">
      <c r="A60" s="132" t="s">
        <v>847</v>
      </c>
      <c r="B60" s="138">
        <f>Data!G889</f>
        <v>1</v>
      </c>
    </row>
    <row r="61">
      <c r="A61" s="132" t="s">
        <v>846</v>
      </c>
      <c r="B61" s="138">
        <f>Data!G969</f>
        <v>0.3932120399</v>
      </c>
    </row>
    <row r="62">
      <c r="A62" s="132" t="s">
        <v>862</v>
      </c>
      <c r="B62" s="138">
        <f>Data!G998</f>
        <v>0.0955662224</v>
      </c>
    </row>
    <row r="63">
      <c r="A63" s="132" t="s">
        <v>857</v>
      </c>
      <c r="B63" s="138">
        <f>Data!G1021</f>
        <v>0.08017632122</v>
      </c>
    </row>
    <row r="64">
      <c r="A64" s="132" t="s">
        <v>854</v>
      </c>
      <c r="B64" s="138">
        <f>Data!G1041</f>
        <v>0.7527946216</v>
      </c>
    </row>
    <row r="65">
      <c r="A65" s="132" t="s">
        <v>860</v>
      </c>
      <c r="B65" s="138">
        <f>Data!G1048</f>
        <v>0.01452410198</v>
      </c>
    </row>
    <row r="66">
      <c r="A66" s="132" t="s">
        <v>858</v>
      </c>
      <c r="B66" s="138">
        <f>Data!G1057</f>
        <v>0.1590762278</v>
      </c>
    </row>
    <row r="67">
      <c r="A67" s="132" t="s">
        <v>907</v>
      </c>
      <c r="B67" s="138" t="str">
        <f>Data!G1061</f>
        <v/>
      </c>
    </row>
    <row r="68">
      <c r="A68" s="132" t="s">
        <v>852</v>
      </c>
      <c r="B68" s="138">
        <f>Data!G1101</f>
        <v>1</v>
      </c>
    </row>
    <row r="69">
      <c r="A69" s="131" t="s">
        <v>845</v>
      </c>
      <c r="B69" s="138">
        <f>Data!G1129</f>
        <v>0.2879684017</v>
      </c>
    </row>
    <row r="70">
      <c r="A70" s="131" t="s">
        <v>841</v>
      </c>
      <c r="B70" s="138">
        <f>Data!G1224</f>
        <v>0.09940354947</v>
      </c>
    </row>
    <row r="165">
      <c r="A165" s="114" t="s">
        <v>837</v>
      </c>
      <c r="B165" s="115" t="s">
        <v>839</v>
      </c>
      <c r="C165" s="116" t="s">
        <v>840</v>
      </c>
      <c r="D165" s="116" t="s">
        <v>841</v>
      </c>
      <c r="E165" s="116" t="s">
        <v>842</v>
      </c>
      <c r="F165" s="116" t="s">
        <v>843</v>
      </c>
      <c r="G165" s="117" t="s">
        <v>844</v>
      </c>
      <c r="H165" s="116" t="s">
        <v>845</v>
      </c>
      <c r="I165" s="116" t="s">
        <v>846</v>
      </c>
      <c r="J165" s="116" t="s">
        <v>847</v>
      </c>
      <c r="K165" s="116" t="s">
        <v>849</v>
      </c>
      <c r="L165" s="116" t="s">
        <v>850</v>
      </c>
      <c r="M165" s="118" t="s">
        <v>851</v>
      </c>
      <c r="N165" s="118" t="s">
        <v>852</v>
      </c>
      <c r="O165" s="118" t="s">
        <v>854</v>
      </c>
      <c r="P165" s="118" t="s">
        <v>855</v>
      </c>
      <c r="Q165" s="118" t="s">
        <v>856</v>
      </c>
      <c r="R165" s="118" t="s">
        <v>857</v>
      </c>
      <c r="S165" s="118" t="s">
        <v>858</v>
      </c>
      <c r="T165" s="118" t="s">
        <v>859</v>
      </c>
      <c r="U165" s="118" t="s">
        <v>860</v>
      </c>
      <c r="V165" s="118" t="s">
        <v>861</v>
      </c>
      <c r="W165" s="118" t="s">
        <v>862</v>
      </c>
      <c r="X165" s="120" t="s">
        <v>863</v>
      </c>
      <c r="Y165" s="50" t="s">
        <v>864</v>
      </c>
      <c r="Z165" s="118" t="s">
        <v>865</v>
      </c>
      <c r="AA165" s="120" t="s">
        <v>866</v>
      </c>
      <c r="AB165" s="118" t="s">
        <v>867</v>
      </c>
      <c r="AC165" s="118" t="s">
        <v>868</v>
      </c>
      <c r="AD165" s="118" t="s">
        <v>869</v>
      </c>
      <c r="AE165" s="118" t="s">
        <v>870</v>
      </c>
      <c r="AF165" s="118" t="s">
        <v>871</v>
      </c>
      <c r="AG165" s="119" t="s">
        <v>872</v>
      </c>
      <c r="AH165" s="69"/>
      <c r="AI165" s="69"/>
      <c r="AJ165" s="69"/>
      <c r="AK165" s="69"/>
      <c r="AL165" s="69"/>
      <c r="AM165" s="69"/>
      <c r="AN165" s="69"/>
      <c r="AO165" s="69"/>
      <c r="AP165" s="69"/>
      <c r="AQ165" s="69"/>
      <c r="AR165" s="69"/>
      <c r="AS165" s="69"/>
      <c r="AT165" s="69"/>
      <c r="AU165" s="69"/>
      <c r="AV165" s="69"/>
      <c r="AW165" s="69"/>
      <c r="AX165" s="69"/>
      <c r="AY165" s="69"/>
      <c r="AZ165" s="69"/>
      <c r="BA165" s="69"/>
      <c r="BB165" s="69"/>
    </row>
    <row r="166">
      <c r="A166" s="139" t="str">
        <f>Data!A38</f>
        <v>Darebin City Council</v>
      </c>
      <c r="B166" s="140">
        <f>Data!E38</f>
        <v>42709</v>
      </c>
      <c r="C166" s="141">
        <f>Data!D38</f>
        <v>161609</v>
      </c>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3" t="s">
        <v>974</v>
      </c>
      <c r="AH166" s="144">
        <f t="shared" ref="AH166:AH333" si="1">SUM(C166:AG166)</f>
        <v>161609</v>
      </c>
      <c r="AI166" s="145">
        <f t="shared" ref="AI166:AI333" si="2">B166</f>
        <v>42709</v>
      </c>
      <c r="AJ166" s="146">
        <f>AK166</f>
        <v>1</v>
      </c>
      <c r="AK166" s="146">
        <v>1.0</v>
      </c>
      <c r="AL166" s="146">
        <f>sum(AK166)</f>
        <v>1</v>
      </c>
      <c r="AM166" s="146">
        <v>1.0</v>
      </c>
      <c r="AN166" s="134"/>
      <c r="AO166" s="134"/>
      <c r="AP166" s="134"/>
      <c r="AQ166" s="134"/>
      <c r="AR166" s="134"/>
      <c r="AS166" s="134"/>
      <c r="AT166" s="134"/>
      <c r="AU166" s="134"/>
      <c r="AV166" s="134"/>
      <c r="AW166" s="134"/>
      <c r="AX166" s="134"/>
      <c r="AY166" s="134"/>
      <c r="AZ166" s="134"/>
      <c r="BA166" s="134"/>
      <c r="BB166" s="134"/>
    </row>
    <row r="167">
      <c r="A167" s="139" t="str">
        <f>Data!A105</f>
        <v>Yarra City Council</v>
      </c>
      <c r="B167" s="140">
        <f>Data!E105</f>
        <v>42773</v>
      </c>
      <c r="C167" s="141">
        <f>Data!D105+C166</f>
        <v>257590</v>
      </c>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3" t="s">
        <v>974</v>
      </c>
      <c r="AH167" s="144">
        <f t="shared" si="1"/>
        <v>257590</v>
      </c>
      <c r="AI167" s="145">
        <f t="shared" si="2"/>
        <v>42773</v>
      </c>
      <c r="AJ167" s="143">
        <f t="shared" ref="AJ167:AJ216" si="3">AJ166+AK167</f>
        <v>2</v>
      </c>
      <c r="AK167" s="146">
        <v>1.0</v>
      </c>
      <c r="AL167" s="146">
        <f>sum(AK166:AK167)</f>
        <v>2</v>
      </c>
      <c r="AM167" s="143">
        <f>AM166</f>
        <v>1</v>
      </c>
      <c r="AN167" s="134"/>
      <c r="AO167" s="134"/>
      <c r="AP167" s="134"/>
      <c r="AQ167" s="134"/>
      <c r="AR167" s="134"/>
      <c r="AS167" s="134"/>
      <c r="AT167" s="134"/>
      <c r="AU167" s="134"/>
      <c r="AV167" s="134"/>
      <c r="AW167" s="134"/>
      <c r="AX167" s="134"/>
      <c r="AY167" s="134"/>
      <c r="AZ167" s="134"/>
      <c r="BA167" s="134"/>
      <c r="BB167" s="134"/>
    </row>
    <row r="168">
      <c r="A168" s="139" t="str">
        <f>Work!A559</f>
        <v>Hoboken City Council</v>
      </c>
      <c r="B168" s="140">
        <f>Work!G559</f>
        <v>43040</v>
      </c>
      <c r="C168" s="142">
        <f t="shared" ref="C168:C169" si="4">C167</f>
        <v>257590</v>
      </c>
      <c r="D168" s="141">
        <f>Work!E559</f>
        <v>53455</v>
      </c>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3" t="s">
        <v>996</v>
      </c>
      <c r="AH168" s="144">
        <f t="shared" si="1"/>
        <v>311045</v>
      </c>
      <c r="AI168" s="145">
        <f t="shared" si="2"/>
        <v>43040</v>
      </c>
      <c r="AJ168" s="143">
        <f t="shared" si="3"/>
        <v>3</v>
      </c>
      <c r="AK168" s="146">
        <v>1.0</v>
      </c>
      <c r="AL168" s="146">
        <f>sum(AK166:AK168)</f>
        <v>3</v>
      </c>
      <c r="AM168" s="143">
        <f>AM167+1</f>
        <v>2</v>
      </c>
      <c r="AN168" s="134"/>
      <c r="AO168" s="134"/>
      <c r="AP168" s="134"/>
      <c r="AQ168" s="134"/>
      <c r="AR168" s="134"/>
      <c r="AS168" s="134"/>
      <c r="AT168" s="134"/>
      <c r="AU168" s="134"/>
      <c r="AV168" s="134"/>
      <c r="AW168" s="134"/>
      <c r="AX168" s="134"/>
      <c r="AY168" s="134"/>
      <c r="AZ168" s="134"/>
      <c r="BA168" s="134"/>
      <c r="BB168" s="134"/>
    </row>
    <row r="169">
      <c r="A169" s="139" t="str">
        <f>Work!A560</f>
        <v>Montgomery County Council</v>
      </c>
      <c r="B169" s="140">
        <f>Work!G560</f>
        <v>43074</v>
      </c>
      <c r="C169" s="142">
        <f t="shared" si="4"/>
        <v>257590</v>
      </c>
      <c r="D169" s="141">
        <f>Work!E560+D168</f>
        <v>1106022</v>
      </c>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3" t="s">
        <v>996</v>
      </c>
      <c r="AH169" s="144">
        <f t="shared" si="1"/>
        <v>1363612</v>
      </c>
      <c r="AI169" s="145">
        <f t="shared" si="2"/>
        <v>43074</v>
      </c>
      <c r="AJ169" s="143">
        <f t="shared" si="3"/>
        <v>4</v>
      </c>
      <c r="AK169" s="146">
        <v>1.0</v>
      </c>
      <c r="AL169" s="146">
        <f>sum(AK166:AK169)</f>
        <v>4</v>
      </c>
      <c r="AM169" s="143">
        <f t="shared" ref="AM169:AM174" si="5">AM168</f>
        <v>2</v>
      </c>
      <c r="AN169" s="134"/>
      <c r="AO169" s="134"/>
      <c r="AP169" s="134"/>
      <c r="AQ169" s="134"/>
      <c r="AR169" s="134"/>
      <c r="AS169" s="134"/>
      <c r="AT169" s="134"/>
      <c r="AU169" s="134"/>
      <c r="AV169" s="134"/>
      <c r="AW169" s="134"/>
      <c r="AX169" s="134"/>
      <c r="AY169" s="134"/>
      <c r="AZ169" s="134"/>
      <c r="BA169" s="134"/>
      <c r="BB169" s="134"/>
    </row>
    <row r="170">
      <c r="A170" s="139" t="str">
        <f>Data!A98</f>
        <v>Vincent City Council</v>
      </c>
      <c r="B170" s="140">
        <f>Data!E98</f>
        <v>43194</v>
      </c>
      <c r="C170" s="141">
        <f>Data!D98+C169</f>
        <v>293358</v>
      </c>
      <c r="D170" s="142">
        <f>D169</f>
        <v>1106022</v>
      </c>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3" t="s">
        <v>974</v>
      </c>
      <c r="AH170" s="144">
        <f t="shared" si="1"/>
        <v>1399380</v>
      </c>
      <c r="AI170" s="145">
        <f t="shared" si="2"/>
        <v>43194</v>
      </c>
      <c r="AJ170" s="143">
        <f t="shared" si="3"/>
        <v>5</v>
      </c>
      <c r="AK170" s="146">
        <v>1.0</v>
      </c>
      <c r="AL170" s="146">
        <f>sum(AK166:AK170)</f>
        <v>5</v>
      </c>
      <c r="AM170" s="143">
        <f t="shared" si="5"/>
        <v>2</v>
      </c>
      <c r="AN170" s="134"/>
      <c r="AO170" s="134"/>
      <c r="AP170" s="134"/>
      <c r="AQ170" s="134"/>
      <c r="AR170" s="134"/>
      <c r="AS170" s="134"/>
      <c r="AT170" s="134"/>
      <c r="AU170" s="134"/>
      <c r="AV170" s="134"/>
      <c r="AW170" s="134"/>
      <c r="AX170" s="134"/>
      <c r="AY170" s="134"/>
      <c r="AZ170" s="134"/>
      <c r="BA170" s="134"/>
      <c r="BB170" s="134"/>
    </row>
    <row r="171">
      <c r="A171" s="147" t="str">
        <f>Work!A561</f>
        <v>Los Angeles City Council (action, not declaration)</v>
      </c>
      <c r="B171" s="140">
        <f>Work!G561</f>
        <v>43217</v>
      </c>
      <c r="C171" s="142">
        <f t="shared" ref="C171:C173" si="6">C170</f>
        <v>293358</v>
      </c>
      <c r="D171" s="141">
        <f>Work!E561+D170</f>
        <v>5096478</v>
      </c>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3" t="s">
        <v>996</v>
      </c>
      <c r="AH171" s="144">
        <f t="shared" si="1"/>
        <v>5389836</v>
      </c>
      <c r="AI171" s="145">
        <f t="shared" si="2"/>
        <v>43217</v>
      </c>
      <c r="AJ171" s="143">
        <f t="shared" si="3"/>
        <v>6</v>
      </c>
      <c r="AK171" s="146">
        <v>1.0</v>
      </c>
      <c r="AL171" s="146">
        <f>sum(AK166:AK171)</f>
        <v>6</v>
      </c>
      <c r="AM171" s="143">
        <f t="shared" si="5"/>
        <v>2</v>
      </c>
      <c r="AN171" s="134"/>
      <c r="AO171" s="134"/>
      <c r="AP171" s="134"/>
      <c r="AQ171" s="134"/>
      <c r="AR171" s="134"/>
      <c r="AS171" s="134"/>
      <c r="AT171" s="134"/>
      <c r="AU171" s="134"/>
      <c r="AV171" s="134"/>
      <c r="AW171" s="134"/>
      <c r="AX171" s="134"/>
      <c r="AY171" s="134"/>
      <c r="AZ171" s="134"/>
      <c r="BA171" s="134"/>
      <c r="BB171" s="134"/>
    </row>
    <row r="172">
      <c r="A172" s="139" t="str">
        <f>Work!A562</f>
        <v>Berkeley City Council</v>
      </c>
      <c r="B172" s="140">
        <f>Work!G562</f>
        <v>43263</v>
      </c>
      <c r="C172" s="142">
        <f t="shared" si="6"/>
        <v>293358</v>
      </c>
      <c r="D172" s="141">
        <f>Work!E562+D171</f>
        <v>5218121</v>
      </c>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3" t="s">
        <v>996</v>
      </c>
      <c r="AH172" s="144">
        <f t="shared" si="1"/>
        <v>5511479</v>
      </c>
      <c r="AI172" s="145">
        <f t="shared" si="2"/>
        <v>43263</v>
      </c>
      <c r="AJ172" s="143">
        <f t="shared" si="3"/>
        <v>7</v>
      </c>
      <c r="AK172" s="146">
        <v>1.0</v>
      </c>
      <c r="AL172" s="146">
        <f>sum(AK166:AK172)</f>
        <v>7</v>
      </c>
      <c r="AM172" s="143">
        <f t="shared" si="5"/>
        <v>2</v>
      </c>
      <c r="AN172" s="134"/>
      <c r="AO172" s="134"/>
      <c r="AP172" s="134"/>
      <c r="AQ172" s="134"/>
      <c r="AR172" s="134"/>
      <c r="AS172" s="134"/>
      <c r="AT172" s="134"/>
      <c r="AU172" s="134"/>
      <c r="AV172" s="134"/>
      <c r="AW172" s="134"/>
      <c r="AX172" s="134"/>
      <c r="AY172" s="134"/>
      <c r="AZ172" s="134"/>
      <c r="BA172" s="134"/>
      <c r="BB172" s="134"/>
    </row>
    <row r="173">
      <c r="A173" s="139" t="str">
        <f>Work!A563</f>
        <v>Richmond City Council</v>
      </c>
      <c r="B173" s="140">
        <f>Work!G563</f>
        <v>43305</v>
      </c>
      <c r="C173" s="142">
        <f t="shared" si="6"/>
        <v>293358</v>
      </c>
      <c r="D173" s="141">
        <f>Work!E563+D172</f>
        <v>5328267</v>
      </c>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3" t="s">
        <v>996</v>
      </c>
      <c r="AH173" s="144">
        <f t="shared" si="1"/>
        <v>5621625</v>
      </c>
      <c r="AI173" s="145">
        <f t="shared" si="2"/>
        <v>43305</v>
      </c>
      <c r="AJ173" s="143">
        <f t="shared" si="3"/>
        <v>8</v>
      </c>
      <c r="AK173" s="146">
        <v>1.0</v>
      </c>
      <c r="AL173" s="146">
        <f>sum(AK166:AK173)</f>
        <v>8</v>
      </c>
      <c r="AM173" s="143">
        <f t="shared" si="5"/>
        <v>2</v>
      </c>
      <c r="AN173" s="134"/>
      <c r="AO173" s="134"/>
      <c r="AP173" s="134"/>
      <c r="AQ173" s="134"/>
      <c r="AR173" s="134"/>
      <c r="AS173" s="134"/>
      <c r="AT173" s="134"/>
      <c r="AU173" s="134"/>
      <c r="AV173" s="134"/>
      <c r="AW173" s="134"/>
      <c r="AX173" s="134"/>
      <c r="AY173" s="134"/>
      <c r="AZ173" s="134"/>
      <c r="BA173" s="134"/>
      <c r="BB173" s="134"/>
    </row>
    <row r="174">
      <c r="A174" s="139" t="str">
        <f>Data!A97</f>
        <v>Town of Victoria Park</v>
      </c>
      <c r="B174" s="140">
        <f>Data!E97</f>
        <v>43326</v>
      </c>
      <c r="C174" s="141">
        <f>Data!D97+C173</f>
        <v>328348</v>
      </c>
      <c r="D174" s="142">
        <f>D173</f>
        <v>5328267</v>
      </c>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3" t="s">
        <v>974</v>
      </c>
      <c r="AH174" s="144">
        <f t="shared" si="1"/>
        <v>5656615</v>
      </c>
      <c r="AI174" s="145">
        <f t="shared" si="2"/>
        <v>43326</v>
      </c>
      <c r="AJ174" s="143">
        <f t="shared" si="3"/>
        <v>9</v>
      </c>
      <c r="AK174" s="146">
        <v>1.0</v>
      </c>
      <c r="AL174" s="146">
        <f>sum(AK166:AK174)</f>
        <v>9</v>
      </c>
      <c r="AM174" s="143">
        <f t="shared" si="5"/>
        <v>2</v>
      </c>
      <c r="AN174" s="134"/>
      <c r="AO174" s="134"/>
      <c r="AP174" s="134"/>
      <c r="AQ174" s="134"/>
      <c r="AR174" s="134"/>
      <c r="AS174" s="134"/>
      <c r="AT174" s="134"/>
      <c r="AU174" s="134"/>
      <c r="AV174" s="134"/>
      <c r="AW174" s="134"/>
      <c r="AX174" s="134"/>
      <c r="AY174" s="134"/>
      <c r="AZ174" s="134"/>
      <c r="BA174" s="134"/>
      <c r="BB174" s="134"/>
    </row>
    <row r="175">
      <c r="A175" s="148" t="str">
        <f>Work!A329</f>
        <v>Quebec 20</v>
      </c>
      <c r="B175" s="149">
        <f>Work!G329</f>
        <v>43344</v>
      </c>
      <c r="C175" s="150">
        <f t="shared" ref="C175:D175" si="7">C174</f>
        <v>328348</v>
      </c>
      <c r="D175" s="150">
        <f t="shared" si="7"/>
        <v>5328267</v>
      </c>
      <c r="E175" s="151">
        <f>Work!E329</f>
        <v>445960</v>
      </c>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2" t="s">
        <v>1049</v>
      </c>
      <c r="AH175" s="153">
        <f t="shared" si="1"/>
        <v>6102575</v>
      </c>
      <c r="AI175" s="154">
        <f t="shared" si="2"/>
        <v>43344</v>
      </c>
      <c r="AJ175" s="152">
        <f t="shared" si="3"/>
        <v>29</v>
      </c>
      <c r="AK175" s="155">
        <v>20.0</v>
      </c>
      <c r="AL175" s="155">
        <f>sum(AK166:AK175)</f>
        <v>29</v>
      </c>
      <c r="AM175" s="152">
        <f>AM174+1</f>
        <v>3</v>
      </c>
      <c r="AN175" s="148"/>
      <c r="AO175" s="148"/>
      <c r="AP175" s="148"/>
      <c r="AQ175" s="148"/>
      <c r="AR175" s="148"/>
      <c r="AS175" s="148"/>
      <c r="AT175" s="148"/>
      <c r="AU175" s="148"/>
      <c r="AV175" s="148"/>
      <c r="AW175" s="148"/>
      <c r="AX175" s="148"/>
      <c r="AY175" s="148"/>
      <c r="AZ175" s="148"/>
      <c r="BA175" s="148"/>
      <c r="BB175" s="148"/>
    </row>
    <row r="176">
      <c r="A176" s="139" t="str">
        <f>Data!A74</f>
        <v>Moreland City Council</v>
      </c>
      <c r="B176" s="140">
        <f>Data!E74</f>
        <v>43355</v>
      </c>
      <c r="C176" s="141">
        <f>Data!D74+C175</f>
        <v>490906</v>
      </c>
      <c r="D176" s="142">
        <f t="shared" ref="D176:E176" si="8">D175</f>
        <v>5328267</v>
      </c>
      <c r="E176" s="142">
        <f t="shared" si="8"/>
        <v>445960</v>
      </c>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3" t="s">
        <v>974</v>
      </c>
      <c r="AH176" s="144">
        <f t="shared" si="1"/>
        <v>6265133</v>
      </c>
      <c r="AI176" s="145">
        <f t="shared" si="2"/>
        <v>43355</v>
      </c>
      <c r="AJ176" s="143">
        <f t="shared" si="3"/>
        <v>30</v>
      </c>
      <c r="AK176" s="146">
        <v>1.0</v>
      </c>
      <c r="AL176" s="146">
        <f>sum(AK166:AK176)</f>
        <v>30</v>
      </c>
      <c r="AM176" s="143">
        <f t="shared" ref="AM176:AM180" si="9">AM175</f>
        <v>3</v>
      </c>
      <c r="AN176" s="134"/>
      <c r="AO176" s="134"/>
      <c r="AP176" s="134"/>
      <c r="AQ176" s="134"/>
      <c r="AR176" s="134"/>
      <c r="AS176" s="134"/>
      <c r="AT176" s="134"/>
      <c r="AU176" s="134"/>
      <c r="AV176" s="134"/>
      <c r="AW176" s="134"/>
      <c r="AX176" s="134"/>
      <c r="AY176" s="134"/>
      <c r="AZ176" s="134"/>
      <c r="BA176" s="134"/>
      <c r="BB176" s="134"/>
    </row>
    <row r="177">
      <c r="A177" s="139" t="str">
        <f>Data!A1157</f>
        <v>Cupertino City Council</v>
      </c>
      <c r="B177" s="140">
        <f>Data!E1157</f>
        <v>43361</v>
      </c>
      <c r="C177" s="142">
        <f>C176</f>
        <v>490906</v>
      </c>
      <c r="D177" s="141">
        <f>Data!D1157+D176</f>
        <v>5388437</v>
      </c>
      <c r="E177" s="142">
        <f>E176</f>
        <v>445960</v>
      </c>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6" t="s">
        <v>996</v>
      </c>
      <c r="AH177" s="144">
        <f t="shared" si="1"/>
        <v>6325303</v>
      </c>
      <c r="AI177" s="145">
        <f t="shared" si="2"/>
        <v>43361</v>
      </c>
      <c r="AJ177" s="143">
        <f t="shared" si="3"/>
        <v>31</v>
      </c>
      <c r="AK177" s="146">
        <v>1.0</v>
      </c>
      <c r="AL177" s="146">
        <f>sum(AK166:AK177)</f>
        <v>31</v>
      </c>
      <c r="AM177" s="143">
        <f t="shared" si="9"/>
        <v>3</v>
      </c>
      <c r="AN177" s="134"/>
      <c r="AO177" s="134"/>
      <c r="AP177" s="134"/>
      <c r="AQ177" s="134"/>
      <c r="AR177" s="134"/>
      <c r="AS177" s="134"/>
      <c r="AT177" s="134"/>
      <c r="AU177" s="134"/>
      <c r="AV177" s="134"/>
      <c r="AW177" s="134"/>
      <c r="AX177" s="134"/>
      <c r="AY177" s="134"/>
      <c r="AZ177" s="134"/>
      <c r="BA177" s="134"/>
      <c r="BB177" s="134"/>
    </row>
    <row r="178">
      <c r="A178" s="139" t="str">
        <f>Data!A30</f>
        <v>Byron Shire Council</v>
      </c>
      <c r="B178" s="140">
        <f>Data!E30</f>
        <v>43391</v>
      </c>
      <c r="C178" s="141">
        <f>Data!D30+C177</f>
        <v>524893</v>
      </c>
      <c r="D178" s="142">
        <f t="shared" ref="D178:E178" si="10">D177</f>
        <v>5388437</v>
      </c>
      <c r="E178" s="142">
        <f t="shared" si="10"/>
        <v>445960</v>
      </c>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3" t="s">
        <v>974</v>
      </c>
      <c r="AH178" s="144">
        <f t="shared" si="1"/>
        <v>6359290</v>
      </c>
      <c r="AI178" s="145">
        <f t="shared" si="2"/>
        <v>43391</v>
      </c>
      <c r="AJ178" s="143">
        <f t="shared" si="3"/>
        <v>32</v>
      </c>
      <c r="AK178" s="146">
        <v>1.0</v>
      </c>
      <c r="AL178" s="146">
        <f>sum(AK166:AK178)</f>
        <v>32</v>
      </c>
      <c r="AM178" s="143">
        <f t="shared" si="9"/>
        <v>3</v>
      </c>
      <c r="AN178" s="134"/>
      <c r="AO178" s="134"/>
      <c r="AP178" s="134"/>
      <c r="AQ178" s="134"/>
      <c r="AR178" s="134"/>
      <c r="AS178" s="134"/>
      <c r="AT178" s="134"/>
      <c r="AU178" s="134"/>
      <c r="AV178" s="134"/>
      <c r="AW178" s="134"/>
      <c r="AX178" s="134"/>
      <c r="AY178" s="134"/>
      <c r="AZ178" s="134"/>
      <c r="BA178" s="134"/>
      <c r="BB178" s="134"/>
    </row>
    <row r="179">
      <c r="A179" s="139" t="str">
        <f>Work!A565</f>
        <v>Oakland City Council</v>
      </c>
      <c r="B179" s="140">
        <f>Work!G565</f>
        <v>43403</v>
      </c>
      <c r="C179" s="142">
        <f t="shared" ref="C179:C181" si="11">C178</f>
        <v>524893</v>
      </c>
      <c r="D179" s="141">
        <f>Work!E565+D178</f>
        <v>5821334</v>
      </c>
      <c r="E179" s="142">
        <f>E178</f>
        <v>445960</v>
      </c>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3" t="s">
        <v>996</v>
      </c>
      <c r="AH179" s="144">
        <f t="shared" si="1"/>
        <v>6792187</v>
      </c>
      <c r="AI179" s="145">
        <f t="shared" si="2"/>
        <v>43403</v>
      </c>
      <c r="AJ179" s="143">
        <f t="shared" si="3"/>
        <v>33</v>
      </c>
      <c r="AK179" s="146">
        <v>1.0</v>
      </c>
      <c r="AL179" s="146">
        <f>sum(AK166:AK179)</f>
        <v>33</v>
      </c>
      <c r="AM179" s="143">
        <f t="shared" si="9"/>
        <v>3</v>
      </c>
      <c r="AN179" s="134"/>
      <c r="AO179" s="134"/>
      <c r="AP179" s="134"/>
      <c r="AQ179" s="134"/>
      <c r="AR179" s="134"/>
      <c r="AS179" s="134"/>
      <c r="AT179" s="134"/>
      <c r="AU179" s="134"/>
      <c r="AV179" s="134"/>
      <c r="AW179" s="134"/>
      <c r="AX179" s="134"/>
      <c r="AY179" s="134"/>
      <c r="AZ179" s="134"/>
      <c r="BA179" s="134"/>
      <c r="BB179" s="134"/>
    </row>
    <row r="180">
      <c r="A180" s="156" t="str">
        <f>Work!A330</f>
        <v>Quebec 80 in Montreal</v>
      </c>
      <c r="B180" s="149">
        <f>Work!G330</f>
        <v>43405</v>
      </c>
      <c r="C180" s="150">
        <f t="shared" si="11"/>
        <v>524893</v>
      </c>
      <c r="D180" s="150">
        <f t="shared" ref="D180:D182" si="12">D179</f>
        <v>5821334</v>
      </c>
      <c r="E180" s="151">
        <f>Work!E330+E179</f>
        <v>2229798</v>
      </c>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2" t="s">
        <v>1049</v>
      </c>
      <c r="AH180" s="153">
        <f t="shared" si="1"/>
        <v>8576025</v>
      </c>
      <c r="AI180" s="154">
        <f t="shared" si="2"/>
        <v>43405</v>
      </c>
      <c r="AJ180" s="152">
        <f t="shared" si="3"/>
        <v>113</v>
      </c>
      <c r="AK180" s="155">
        <v>80.0</v>
      </c>
      <c r="AL180" s="155">
        <f>sum(AK166:AK180)</f>
        <v>113</v>
      </c>
      <c r="AM180" s="152">
        <f t="shared" si="9"/>
        <v>3</v>
      </c>
      <c r="AN180" s="148"/>
      <c r="AO180" s="148"/>
      <c r="AP180" s="148"/>
      <c r="AQ180" s="148"/>
      <c r="AR180" s="148"/>
      <c r="AS180" s="148"/>
      <c r="AT180" s="148"/>
      <c r="AU180" s="148"/>
      <c r="AV180" s="148"/>
      <c r="AW180" s="148"/>
      <c r="AX180" s="148"/>
      <c r="AY180" s="148"/>
      <c r="AZ180" s="148"/>
      <c r="BA180" s="148"/>
      <c r="BB180" s="148"/>
    </row>
    <row r="181">
      <c r="A181" s="139" t="str">
        <f>Work!A44</f>
        <v>Bristol City Council</v>
      </c>
      <c r="B181" s="140">
        <f>Work!G44</f>
        <v>43417</v>
      </c>
      <c r="C181" s="142">
        <f t="shared" si="11"/>
        <v>524893</v>
      </c>
      <c r="D181" s="142">
        <f t="shared" si="12"/>
        <v>5821334</v>
      </c>
      <c r="E181" s="142">
        <f t="shared" ref="E181:E183" si="13">E180</f>
        <v>2229798</v>
      </c>
      <c r="F181" s="141">
        <f>Work!E44</f>
        <v>535907</v>
      </c>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6" t="s">
        <v>1086</v>
      </c>
      <c r="AH181" s="144">
        <f t="shared" si="1"/>
        <v>9111932</v>
      </c>
      <c r="AI181" s="145">
        <f t="shared" si="2"/>
        <v>43417</v>
      </c>
      <c r="AJ181" s="143">
        <f t="shared" si="3"/>
        <v>114</v>
      </c>
      <c r="AK181" s="146">
        <v>1.0</v>
      </c>
      <c r="AL181" s="146">
        <f>sum(AK166:AK181)</f>
        <v>114</v>
      </c>
      <c r="AM181" s="143">
        <f>AM180+1</f>
        <v>4</v>
      </c>
      <c r="AN181" s="134"/>
      <c r="AO181" s="134"/>
      <c r="AP181" s="134"/>
      <c r="AQ181" s="134"/>
      <c r="AR181" s="134"/>
      <c r="AS181" s="134"/>
      <c r="AT181" s="134"/>
      <c r="AU181" s="134"/>
      <c r="AV181" s="134"/>
      <c r="AW181" s="134"/>
      <c r="AX181" s="134"/>
      <c r="AY181" s="134"/>
      <c r="AZ181" s="134"/>
      <c r="BA181" s="134"/>
      <c r="BB181" s="134"/>
    </row>
    <row r="182">
      <c r="A182" s="139" t="str">
        <f>Data!A18</f>
        <v>Ballarat City Council</v>
      </c>
      <c r="B182" s="140">
        <f>Data!E18</f>
        <v>43425</v>
      </c>
      <c r="C182" s="141">
        <f>Data!D18+C181</f>
        <v>626578</v>
      </c>
      <c r="D182" s="142">
        <f t="shared" si="12"/>
        <v>5821334</v>
      </c>
      <c r="E182" s="142">
        <f t="shared" si="13"/>
        <v>2229798</v>
      </c>
      <c r="F182" s="142">
        <f t="shared" ref="F182:F183" si="14">F181</f>
        <v>535907</v>
      </c>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3" t="s">
        <v>974</v>
      </c>
      <c r="AH182" s="144">
        <f t="shared" si="1"/>
        <v>9213617</v>
      </c>
      <c r="AI182" s="145">
        <f t="shared" si="2"/>
        <v>43425</v>
      </c>
      <c r="AJ182" s="143">
        <f t="shared" si="3"/>
        <v>115</v>
      </c>
      <c r="AK182" s="146">
        <v>1.0</v>
      </c>
      <c r="AL182" s="146">
        <f>sum(AK166:AK182)</f>
        <v>115</v>
      </c>
      <c r="AM182" s="143">
        <f t="shared" ref="AM182:AM207" si="15">AM181</f>
        <v>4</v>
      </c>
      <c r="AN182" s="134"/>
      <c r="AO182" s="134"/>
      <c r="AP182" s="134"/>
      <c r="AQ182" s="134"/>
      <c r="AR182" s="134"/>
      <c r="AS182" s="134"/>
      <c r="AT182" s="134"/>
      <c r="AU182" s="134"/>
      <c r="AV182" s="134"/>
      <c r="AW182" s="134"/>
      <c r="AX182" s="134"/>
      <c r="AY182" s="134"/>
      <c r="AZ182" s="134"/>
      <c r="BA182" s="134"/>
      <c r="BB182" s="134"/>
    </row>
    <row r="183">
      <c r="A183" s="139" t="str">
        <f>Work!A566</f>
        <v>Santa Cruz City Council</v>
      </c>
      <c r="B183" s="140">
        <f>Work!G566</f>
        <v>43431</v>
      </c>
      <c r="C183" s="142">
        <f t="shared" ref="C183:C202" si="16">C182</f>
        <v>626578</v>
      </c>
      <c r="D183" s="141">
        <f>Work!E566+D182</f>
        <v>5886059</v>
      </c>
      <c r="E183" s="142">
        <f t="shared" si="13"/>
        <v>2229798</v>
      </c>
      <c r="F183" s="142">
        <f t="shared" si="14"/>
        <v>535907</v>
      </c>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3" t="s">
        <v>996</v>
      </c>
      <c r="AH183" s="144">
        <f t="shared" si="1"/>
        <v>9278342</v>
      </c>
      <c r="AI183" s="145">
        <f t="shared" si="2"/>
        <v>43431</v>
      </c>
      <c r="AJ183" s="143">
        <f t="shared" si="3"/>
        <v>116</v>
      </c>
      <c r="AK183" s="146">
        <v>1.0</v>
      </c>
      <c r="AL183" s="146">
        <f>sum(AK166:AK183)</f>
        <v>116</v>
      </c>
      <c r="AM183" s="143">
        <f t="shared" si="15"/>
        <v>4</v>
      </c>
      <c r="AN183" s="134"/>
      <c r="AO183" s="134"/>
      <c r="AP183" s="134"/>
      <c r="AQ183" s="134"/>
      <c r="AR183" s="134"/>
      <c r="AS183" s="134"/>
      <c r="AT183" s="134"/>
      <c r="AU183" s="134"/>
      <c r="AV183" s="134"/>
      <c r="AW183" s="134"/>
      <c r="AX183" s="134"/>
      <c r="AY183" s="134"/>
      <c r="AZ183" s="134"/>
      <c r="BA183" s="134"/>
      <c r="BB183" s="134"/>
    </row>
    <row r="184">
      <c r="A184" s="157" t="str">
        <f>Work!A45</f>
        <v>Trafford Council</v>
      </c>
      <c r="B184" s="140">
        <f>Work!G45</f>
        <v>43432</v>
      </c>
      <c r="C184" s="142">
        <f t="shared" si="16"/>
        <v>626578</v>
      </c>
      <c r="D184" s="142">
        <f t="shared" ref="D184:E184" si="17">D183</f>
        <v>5886059</v>
      </c>
      <c r="E184" s="142">
        <f t="shared" si="17"/>
        <v>2229798</v>
      </c>
      <c r="F184" s="141">
        <f>Work!E45+F183</f>
        <v>769195</v>
      </c>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58" t="s">
        <v>1086</v>
      </c>
      <c r="AH184" s="144">
        <f t="shared" si="1"/>
        <v>9511630</v>
      </c>
      <c r="AI184" s="145">
        <f t="shared" si="2"/>
        <v>43432</v>
      </c>
      <c r="AJ184" s="143">
        <f t="shared" si="3"/>
        <v>117</v>
      </c>
      <c r="AK184" s="146">
        <v>1.0</v>
      </c>
      <c r="AL184" s="146">
        <f>sum(AK166:AK184)</f>
        <v>117</v>
      </c>
      <c r="AM184" s="143">
        <f t="shared" si="15"/>
        <v>4</v>
      </c>
      <c r="AN184" s="134"/>
      <c r="AO184" s="134"/>
      <c r="AP184" s="134"/>
      <c r="AQ184" s="134"/>
      <c r="AR184" s="134"/>
      <c r="AS184" s="134"/>
      <c r="AT184" s="134"/>
      <c r="AU184" s="134"/>
      <c r="AV184" s="134"/>
      <c r="AW184" s="134"/>
      <c r="AX184" s="134"/>
      <c r="AY184" s="134"/>
      <c r="AZ184" s="134"/>
      <c r="BA184" s="134"/>
      <c r="BB184" s="134"/>
    </row>
    <row r="185">
      <c r="A185" s="156" t="str">
        <f>Work!A331</f>
        <v>Quebec 53?</v>
      </c>
      <c r="B185" s="149">
        <f>Work!G331</f>
        <v>43435</v>
      </c>
      <c r="C185" s="150">
        <f t="shared" si="16"/>
        <v>626578</v>
      </c>
      <c r="D185" s="150">
        <f t="shared" ref="D185:D199" si="18">D184</f>
        <v>5886059</v>
      </c>
      <c r="E185" s="151">
        <f>Work!E331+E184</f>
        <v>3411591</v>
      </c>
      <c r="F185" s="150">
        <f>F184</f>
        <v>769195</v>
      </c>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c r="AF185" s="150"/>
      <c r="AG185" s="152" t="s">
        <v>1049</v>
      </c>
      <c r="AH185" s="153">
        <f t="shared" si="1"/>
        <v>10693423</v>
      </c>
      <c r="AI185" s="154">
        <f t="shared" si="2"/>
        <v>43435</v>
      </c>
      <c r="AJ185" s="152">
        <f t="shared" si="3"/>
        <v>170</v>
      </c>
      <c r="AK185" s="155">
        <v>53.0</v>
      </c>
      <c r="AL185" s="155">
        <f>sum(AK166:AK185)</f>
        <v>170</v>
      </c>
      <c r="AM185" s="152">
        <f t="shared" si="15"/>
        <v>4</v>
      </c>
      <c r="AN185" s="148"/>
      <c r="AO185" s="148"/>
      <c r="AP185" s="148"/>
      <c r="AQ185" s="148"/>
      <c r="AR185" s="148"/>
      <c r="AS185" s="148"/>
      <c r="AT185" s="148"/>
      <c r="AU185" s="148"/>
      <c r="AV185" s="148"/>
      <c r="AW185" s="148"/>
      <c r="AX185" s="148"/>
      <c r="AY185" s="148"/>
      <c r="AZ185" s="148"/>
      <c r="BA185" s="148"/>
      <c r="BB185" s="148"/>
    </row>
    <row r="186">
      <c r="A186" s="139" t="str">
        <f>Work!A46</f>
        <v>Totnes Town Council</v>
      </c>
      <c r="B186" s="140">
        <f>Work!G46</f>
        <v>43437</v>
      </c>
      <c r="C186" s="142">
        <f t="shared" si="16"/>
        <v>626578</v>
      </c>
      <c r="D186" s="142">
        <f t="shared" si="18"/>
        <v>5886059</v>
      </c>
      <c r="E186" s="142">
        <f t="shared" ref="E186:E195" si="19">E185</f>
        <v>3411591</v>
      </c>
      <c r="F186" s="141">
        <f>Work!E46+F185</f>
        <v>777271</v>
      </c>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58" t="s">
        <v>1086</v>
      </c>
      <c r="AH186" s="144">
        <f t="shared" si="1"/>
        <v>10701499</v>
      </c>
      <c r="AI186" s="145">
        <f t="shared" si="2"/>
        <v>43437</v>
      </c>
      <c r="AJ186" s="143">
        <f t="shared" si="3"/>
        <v>171</v>
      </c>
      <c r="AK186" s="146">
        <v>1.0</v>
      </c>
      <c r="AL186" s="146">
        <f>sum(AK166:AK186)</f>
        <v>171</v>
      </c>
      <c r="AM186" s="143">
        <f t="shared" si="15"/>
        <v>4</v>
      </c>
      <c r="AN186" s="134"/>
      <c r="AO186" s="134"/>
      <c r="AP186" s="134"/>
      <c r="AQ186" s="134"/>
      <c r="AR186" s="134"/>
      <c r="AS186" s="134"/>
      <c r="AT186" s="134"/>
      <c r="AU186" s="134"/>
      <c r="AV186" s="134"/>
      <c r="AW186" s="134"/>
      <c r="AX186" s="134"/>
      <c r="AY186" s="134"/>
      <c r="AZ186" s="134"/>
      <c r="BA186" s="134"/>
      <c r="BB186" s="134"/>
    </row>
    <row r="187">
      <c r="A187" s="139" t="str">
        <f>Work!A47</f>
        <v>Frome Town Council</v>
      </c>
      <c r="B187" s="140">
        <f>Work!G47</f>
        <v>43439</v>
      </c>
      <c r="C187" s="142">
        <f t="shared" si="16"/>
        <v>626578</v>
      </c>
      <c r="D187" s="142">
        <f t="shared" si="18"/>
        <v>5886059</v>
      </c>
      <c r="E187" s="142">
        <f t="shared" si="19"/>
        <v>3411591</v>
      </c>
      <c r="F187" s="141">
        <f>Work!E47+F186</f>
        <v>803474</v>
      </c>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58" t="s">
        <v>1086</v>
      </c>
      <c r="AH187" s="144">
        <f t="shared" si="1"/>
        <v>10727702</v>
      </c>
      <c r="AI187" s="145">
        <f t="shared" si="2"/>
        <v>43439</v>
      </c>
      <c r="AJ187" s="143">
        <f t="shared" si="3"/>
        <v>172</v>
      </c>
      <c r="AK187" s="146">
        <v>1.0</v>
      </c>
      <c r="AL187" s="146">
        <f>sum(AK166:AK187)</f>
        <v>172</v>
      </c>
      <c r="AM187" s="143">
        <f t="shared" si="15"/>
        <v>4</v>
      </c>
      <c r="AN187" s="134"/>
      <c r="AO187" s="134"/>
      <c r="AP187" s="134"/>
      <c r="AQ187" s="134"/>
      <c r="AR187" s="134"/>
      <c r="AS187" s="134"/>
      <c r="AT187" s="134"/>
      <c r="AU187" s="134"/>
      <c r="AV187" s="134"/>
      <c r="AW187" s="134"/>
      <c r="AX187" s="134"/>
      <c r="AY187" s="134"/>
      <c r="AZ187" s="134"/>
      <c r="BA187" s="134"/>
      <c r="BB187" s="134"/>
    </row>
    <row r="188">
      <c r="A188" s="139" t="str">
        <f>Work!A48</f>
        <v>Forest of Dean District Council</v>
      </c>
      <c r="B188" s="140">
        <f>Work!G48</f>
        <v>43440</v>
      </c>
      <c r="C188" s="142">
        <f t="shared" si="16"/>
        <v>626578</v>
      </c>
      <c r="D188" s="142">
        <f t="shared" si="18"/>
        <v>5886059</v>
      </c>
      <c r="E188" s="142">
        <f t="shared" si="19"/>
        <v>3411591</v>
      </c>
      <c r="F188" s="141">
        <f>Work!E48+F187</f>
        <v>889474</v>
      </c>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58" t="s">
        <v>1086</v>
      </c>
      <c r="AH188" s="144">
        <f t="shared" si="1"/>
        <v>10813702</v>
      </c>
      <c r="AI188" s="145">
        <f t="shared" si="2"/>
        <v>43440</v>
      </c>
      <c r="AJ188" s="143">
        <f t="shared" si="3"/>
        <v>173</v>
      </c>
      <c r="AK188" s="146">
        <v>1.0</v>
      </c>
      <c r="AL188" s="146">
        <f>sum(AK166:AK188)</f>
        <v>173</v>
      </c>
      <c r="AM188" s="143">
        <f t="shared" si="15"/>
        <v>4</v>
      </c>
      <c r="AN188" s="134"/>
      <c r="AO188" s="134"/>
      <c r="AP188" s="134"/>
      <c r="AQ188" s="134"/>
      <c r="AR188" s="134"/>
      <c r="AS188" s="134"/>
      <c r="AT188" s="134"/>
      <c r="AU188" s="134"/>
      <c r="AV188" s="134"/>
      <c r="AW188" s="134"/>
      <c r="AX188" s="134"/>
      <c r="AY188" s="134"/>
      <c r="AZ188" s="134"/>
      <c r="BA188" s="134"/>
      <c r="BB188" s="134"/>
    </row>
    <row r="189">
      <c r="A189" s="160" t="str">
        <f>Work!A49</f>
        <v>Ladock Parish Council</v>
      </c>
      <c r="B189" s="140">
        <f>Work!G49</f>
        <v>43444</v>
      </c>
      <c r="C189" s="142">
        <f t="shared" si="16"/>
        <v>626578</v>
      </c>
      <c r="D189" s="142">
        <f t="shared" si="18"/>
        <v>5886059</v>
      </c>
      <c r="E189" s="142">
        <f t="shared" si="19"/>
        <v>3411591</v>
      </c>
      <c r="F189" s="161">
        <f>Work!E49+F188</f>
        <v>890987</v>
      </c>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58" t="s">
        <v>1086</v>
      </c>
      <c r="AH189" s="162">
        <f t="shared" si="1"/>
        <v>10815215</v>
      </c>
      <c r="AI189" s="145">
        <f t="shared" si="2"/>
        <v>43444</v>
      </c>
      <c r="AJ189" s="143">
        <f t="shared" si="3"/>
        <v>174</v>
      </c>
      <c r="AK189" s="146">
        <v>1.0</v>
      </c>
      <c r="AL189" s="146">
        <f>sum(AK166:AK189)</f>
        <v>174</v>
      </c>
      <c r="AM189" s="143">
        <f t="shared" si="15"/>
        <v>4</v>
      </c>
      <c r="AN189" s="134"/>
      <c r="AO189" s="134"/>
      <c r="AP189" s="134"/>
      <c r="AQ189" s="134"/>
      <c r="AR189" s="134"/>
      <c r="AS189" s="134"/>
      <c r="AT189" s="134"/>
      <c r="AU189" s="134"/>
      <c r="AV189" s="134"/>
      <c r="AW189" s="134"/>
      <c r="AX189" s="134"/>
      <c r="AY189" s="134"/>
      <c r="AZ189" s="134"/>
      <c r="BA189" s="134"/>
      <c r="BB189" s="134"/>
    </row>
    <row r="190">
      <c r="A190" s="139" t="str">
        <f>Work!A50</f>
        <v>Greater London Authority</v>
      </c>
      <c r="B190" s="140">
        <f>Work!G50</f>
        <v>43446</v>
      </c>
      <c r="C190" s="142">
        <f t="shared" si="16"/>
        <v>626578</v>
      </c>
      <c r="D190" s="142">
        <f t="shared" si="18"/>
        <v>5886059</v>
      </c>
      <c r="E190" s="142">
        <f t="shared" si="19"/>
        <v>3411591</v>
      </c>
      <c r="F190" s="141">
        <f>Work!E50+F189</f>
        <v>9064987</v>
      </c>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58" t="s">
        <v>1086</v>
      </c>
      <c r="AH190" s="144">
        <f t="shared" si="1"/>
        <v>18989215</v>
      </c>
      <c r="AI190" s="145">
        <f t="shared" si="2"/>
        <v>43446</v>
      </c>
      <c r="AJ190" s="143">
        <f t="shared" si="3"/>
        <v>175</v>
      </c>
      <c r="AK190" s="146">
        <v>1.0</v>
      </c>
      <c r="AL190" s="146">
        <f>sum(AK166:AK190)</f>
        <v>175</v>
      </c>
      <c r="AM190" s="143">
        <f t="shared" si="15"/>
        <v>4</v>
      </c>
      <c r="AN190" s="134"/>
      <c r="AO190" s="134"/>
      <c r="AP190" s="134"/>
      <c r="AQ190" s="134"/>
      <c r="AR190" s="134"/>
      <c r="AS190" s="134"/>
      <c r="AT190" s="134"/>
      <c r="AU190" s="134"/>
      <c r="AV190" s="134"/>
      <c r="AW190" s="134"/>
      <c r="AX190" s="134"/>
      <c r="AY190" s="134"/>
      <c r="AZ190" s="134"/>
      <c r="BA190" s="134"/>
      <c r="BB190" s="134"/>
    </row>
    <row r="191">
      <c r="A191" s="157" t="str">
        <f>Work!A51</f>
        <v>Brighton and Hove City Council</v>
      </c>
      <c r="B191" s="140">
        <f>Work!G51</f>
        <v>43447</v>
      </c>
      <c r="C191" s="142">
        <f t="shared" si="16"/>
        <v>626578</v>
      </c>
      <c r="D191" s="142">
        <f t="shared" si="18"/>
        <v>5886059</v>
      </c>
      <c r="E191" s="142">
        <f t="shared" si="19"/>
        <v>3411591</v>
      </c>
      <c r="F191" s="141">
        <f>Work!E51+F190</f>
        <v>9340787</v>
      </c>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58" t="s">
        <v>1086</v>
      </c>
      <c r="AH191" s="144">
        <f t="shared" si="1"/>
        <v>19265015</v>
      </c>
      <c r="AI191" s="145">
        <f t="shared" si="2"/>
        <v>43447</v>
      </c>
      <c r="AJ191" s="143">
        <f t="shared" si="3"/>
        <v>176</v>
      </c>
      <c r="AK191" s="146">
        <v>1.0</v>
      </c>
      <c r="AL191" s="146">
        <f>sum(AK166:AK191)</f>
        <v>176</v>
      </c>
      <c r="AM191" s="143">
        <f t="shared" si="15"/>
        <v>4</v>
      </c>
      <c r="AN191" s="134"/>
      <c r="AO191" s="134"/>
      <c r="AP191" s="134"/>
      <c r="AQ191" s="134"/>
      <c r="AR191" s="134"/>
      <c r="AS191" s="134"/>
      <c r="AT191" s="134"/>
      <c r="AU191" s="134"/>
      <c r="AV191" s="134"/>
      <c r="AW191" s="134"/>
      <c r="AX191" s="134"/>
      <c r="AY191" s="134"/>
      <c r="AZ191" s="134"/>
      <c r="BA191" s="134"/>
      <c r="BB191" s="134"/>
    </row>
    <row r="192">
      <c r="A192" s="139" t="str">
        <f>Work!A52</f>
        <v>Stroud District Council</v>
      </c>
      <c r="B192" s="140">
        <f>Work!G52</f>
        <v>43447</v>
      </c>
      <c r="C192" s="142">
        <f t="shared" si="16"/>
        <v>626578</v>
      </c>
      <c r="D192" s="142">
        <f t="shared" si="18"/>
        <v>5886059</v>
      </c>
      <c r="E192" s="142">
        <f t="shared" si="19"/>
        <v>3411591</v>
      </c>
      <c r="F192" s="141">
        <f>Work!E52+F191</f>
        <v>9457414</v>
      </c>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58" t="s">
        <v>1086</v>
      </c>
      <c r="AH192" s="144">
        <f t="shared" si="1"/>
        <v>19381642</v>
      </c>
      <c r="AI192" s="145">
        <f t="shared" si="2"/>
        <v>43447</v>
      </c>
      <c r="AJ192" s="143">
        <f t="shared" si="3"/>
        <v>177</v>
      </c>
      <c r="AK192" s="146">
        <v>1.0</v>
      </c>
      <c r="AL192" s="146">
        <f>sum(AK166:AK192)</f>
        <v>177</v>
      </c>
      <c r="AM192" s="143">
        <f t="shared" si="15"/>
        <v>4</v>
      </c>
      <c r="AN192" s="134"/>
      <c r="AO192" s="134"/>
      <c r="AP192" s="134"/>
      <c r="AQ192" s="134"/>
      <c r="AR192" s="134"/>
      <c r="AS192" s="134"/>
      <c r="AT192" s="134"/>
      <c r="AU192" s="134"/>
      <c r="AV192" s="134"/>
      <c r="AW192" s="134"/>
      <c r="AX192" s="134"/>
      <c r="AY192" s="134"/>
      <c r="AZ192" s="134"/>
      <c r="BA192" s="134"/>
      <c r="BB192" s="134"/>
    </row>
    <row r="193">
      <c r="A193" s="157" t="str">
        <f>Work!A53</f>
        <v>Machynlleth Town Council</v>
      </c>
      <c r="B193" s="140">
        <f>Work!G53</f>
        <v>43451</v>
      </c>
      <c r="C193" s="142">
        <f t="shared" si="16"/>
        <v>626578</v>
      </c>
      <c r="D193" s="142">
        <f t="shared" si="18"/>
        <v>5886059</v>
      </c>
      <c r="E193" s="142">
        <f t="shared" si="19"/>
        <v>3411591</v>
      </c>
      <c r="F193" s="141">
        <f>Work!E53+F192</f>
        <v>9459649</v>
      </c>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58" t="s">
        <v>1086</v>
      </c>
      <c r="AH193" s="144">
        <f t="shared" si="1"/>
        <v>19383877</v>
      </c>
      <c r="AI193" s="145">
        <f t="shared" si="2"/>
        <v>43451</v>
      </c>
      <c r="AJ193" s="143">
        <f t="shared" si="3"/>
        <v>178</v>
      </c>
      <c r="AK193" s="146">
        <v>1.0</v>
      </c>
      <c r="AL193" s="146">
        <f>sum(AK166:AK193)</f>
        <v>178</v>
      </c>
      <c r="AM193" s="143">
        <f t="shared" si="15"/>
        <v>4</v>
      </c>
      <c r="AN193" s="134"/>
      <c r="AO193" s="134"/>
      <c r="AP193" s="134"/>
      <c r="AQ193" s="134"/>
      <c r="AR193" s="134"/>
      <c r="AS193" s="134"/>
      <c r="AT193" s="134"/>
      <c r="AU193" s="134"/>
      <c r="AV193" s="134"/>
      <c r="AW193" s="134"/>
      <c r="AX193" s="134"/>
      <c r="AY193" s="134"/>
      <c r="AZ193" s="134"/>
      <c r="BA193" s="134"/>
      <c r="BB193" s="134"/>
    </row>
    <row r="194">
      <c r="A194" s="157" t="str">
        <f>Work!A54</f>
        <v>Oswestry Town Council</v>
      </c>
      <c r="B194" s="140">
        <f>Work!G54</f>
        <v>43451</v>
      </c>
      <c r="C194" s="142">
        <f t="shared" si="16"/>
        <v>626578</v>
      </c>
      <c r="D194" s="142">
        <f t="shared" si="18"/>
        <v>5886059</v>
      </c>
      <c r="E194" s="142">
        <f t="shared" si="19"/>
        <v>3411591</v>
      </c>
      <c r="F194" s="141">
        <f>Work!E54+F193</f>
        <v>9476754</v>
      </c>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58" t="s">
        <v>1086</v>
      </c>
      <c r="AH194" s="144">
        <f t="shared" si="1"/>
        <v>19400982</v>
      </c>
      <c r="AI194" s="145">
        <f t="shared" si="2"/>
        <v>43451</v>
      </c>
      <c r="AJ194" s="143">
        <f t="shared" si="3"/>
        <v>179</v>
      </c>
      <c r="AK194" s="146">
        <v>1.0</v>
      </c>
      <c r="AL194" s="146">
        <f>sum(AK166:AK194)</f>
        <v>179</v>
      </c>
      <c r="AM194" s="143">
        <f t="shared" si="15"/>
        <v>4</v>
      </c>
      <c r="AN194" s="134"/>
      <c r="AO194" s="134"/>
      <c r="AP194" s="134"/>
      <c r="AQ194" s="134"/>
      <c r="AR194" s="134"/>
      <c r="AS194" s="134"/>
      <c r="AT194" s="134"/>
      <c r="AU194" s="134"/>
      <c r="AV194" s="134"/>
      <c r="AW194" s="134"/>
      <c r="AX194" s="134"/>
      <c r="AY194" s="134"/>
      <c r="AZ194" s="134"/>
      <c r="BA194" s="134"/>
      <c r="BB194" s="134"/>
    </row>
    <row r="195">
      <c r="A195" s="157" t="str">
        <f>Work!A55</f>
        <v>Langport Town Council</v>
      </c>
      <c r="B195" s="140">
        <f>Work!G55</f>
        <v>43452</v>
      </c>
      <c r="C195" s="142">
        <f t="shared" si="16"/>
        <v>626578</v>
      </c>
      <c r="D195" s="142">
        <f t="shared" si="18"/>
        <v>5886059</v>
      </c>
      <c r="E195" s="142">
        <f t="shared" si="19"/>
        <v>3411591</v>
      </c>
      <c r="F195" s="141">
        <f>Work!E55+F194</f>
        <v>9479626</v>
      </c>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58" t="s">
        <v>1086</v>
      </c>
      <c r="AH195" s="144">
        <f t="shared" si="1"/>
        <v>19403854</v>
      </c>
      <c r="AI195" s="145">
        <f t="shared" si="2"/>
        <v>43452</v>
      </c>
      <c r="AJ195" s="143">
        <f t="shared" si="3"/>
        <v>180</v>
      </c>
      <c r="AK195" s="146">
        <v>1.0</v>
      </c>
      <c r="AL195" s="146">
        <f>sum(AK166:AK195)</f>
        <v>180</v>
      </c>
      <c r="AM195" s="143">
        <f t="shared" si="15"/>
        <v>4</v>
      </c>
      <c r="AN195" s="134"/>
      <c r="AO195" s="134"/>
      <c r="AP195" s="134"/>
      <c r="AQ195" s="134"/>
      <c r="AR195" s="134"/>
      <c r="AS195" s="134"/>
      <c r="AT195" s="134"/>
      <c r="AU195" s="134"/>
      <c r="AV195" s="134"/>
      <c r="AW195" s="134"/>
      <c r="AX195" s="134"/>
      <c r="AY195" s="134"/>
      <c r="AZ195" s="134"/>
      <c r="BA195" s="134"/>
      <c r="BB195" s="134"/>
    </row>
    <row r="196">
      <c r="A196" s="148" t="str">
        <f>Work!A332</f>
        <v>Quebec 53?</v>
      </c>
      <c r="B196" s="149">
        <f>Work!G332</f>
        <v>43466</v>
      </c>
      <c r="C196" s="150">
        <f t="shared" si="16"/>
        <v>626578</v>
      </c>
      <c r="D196" s="150">
        <f t="shared" si="18"/>
        <v>5886059</v>
      </c>
      <c r="E196" s="151">
        <f>Work!E332+E195</f>
        <v>4593384</v>
      </c>
      <c r="F196" s="150">
        <f>F195</f>
        <v>9479626</v>
      </c>
      <c r="G196" s="150"/>
      <c r="H196" s="150"/>
      <c r="I196" s="150"/>
      <c r="J196" s="150"/>
      <c r="K196" s="150"/>
      <c r="L196" s="150"/>
      <c r="M196" s="150"/>
      <c r="N196" s="150"/>
      <c r="O196" s="150"/>
      <c r="P196" s="150"/>
      <c r="Q196" s="150"/>
      <c r="R196" s="150"/>
      <c r="S196" s="150"/>
      <c r="T196" s="150"/>
      <c r="U196" s="150"/>
      <c r="V196" s="150"/>
      <c r="W196" s="150"/>
      <c r="X196" s="150"/>
      <c r="Y196" s="150"/>
      <c r="Z196" s="150"/>
      <c r="AA196" s="150"/>
      <c r="AB196" s="150"/>
      <c r="AC196" s="150"/>
      <c r="AD196" s="150"/>
      <c r="AE196" s="150"/>
      <c r="AF196" s="150"/>
      <c r="AG196" s="152" t="s">
        <v>1049</v>
      </c>
      <c r="AH196" s="153">
        <f t="shared" si="1"/>
        <v>20585647</v>
      </c>
      <c r="AI196" s="154">
        <f t="shared" si="2"/>
        <v>43466</v>
      </c>
      <c r="AJ196" s="152">
        <f t="shared" si="3"/>
        <v>233</v>
      </c>
      <c r="AK196" s="155">
        <v>53.0</v>
      </c>
      <c r="AL196" s="155">
        <f>sum(AK166:AK196)</f>
        <v>233</v>
      </c>
      <c r="AM196" s="152">
        <f t="shared" si="15"/>
        <v>4</v>
      </c>
      <c r="AN196" s="148"/>
      <c r="AO196" s="148"/>
      <c r="AP196" s="148"/>
      <c r="AQ196" s="148"/>
      <c r="AR196" s="148"/>
      <c r="AS196" s="148"/>
      <c r="AT196" s="148"/>
      <c r="AU196" s="148"/>
      <c r="AV196" s="148"/>
      <c r="AW196" s="148"/>
      <c r="AX196" s="148"/>
      <c r="AY196" s="148"/>
      <c r="AZ196" s="148"/>
      <c r="BA196" s="148"/>
      <c r="BB196" s="148"/>
    </row>
    <row r="197">
      <c r="A197" s="157" t="str">
        <f>Work!A56</f>
        <v>Scarborough Borough Council</v>
      </c>
      <c r="B197" s="140">
        <f>Work!G56</f>
        <v>43472</v>
      </c>
      <c r="C197" s="142">
        <f t="shared" si="16"/>
        <v>626578</v>
      </c>
      <c r="D197" s="142">
        <f t="shared" si="18"/>
        <v>5886059</v>
      </c>
      <c r="E197" s="142">
        <f t="shared" ref="E197:E200" si="20">E196</f>
        <v>4593384</v>
      </c>
      <c r="F197" s="141">
        <f>Work!E56+F196</f>
        <v>9587528</v>
      </c>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58" t="s">
        <v>1086</v>
      </c>
      <c r="AH197" s="144">
        <f t="shared" si="1"/>
        <v>20693549</v>
      </c>
      <c r="AI197" s="145">
        <f t="shared" si="2"/>
        <v>43472</v>
      </c>
      <c r="AJ197" s="143">
        <f t="shared" si="3"/>
        <v>234</v>
      </c>
      <c r="AK197" s="146">
        <v>1.0</v>
      </c>
      <c r="AL197" s="146">
        <f>sum(AK166:AK197)</f>
        <v>234</v>
      </c>
      <c r="AM197" s="143">
        <f t="shared" si="15"/>
        <v>4</v>
      </c>
      <c r="AN197" s="134"/>
      <c r="AO197" s="134"/>
      <c r="AP197" s="134"/>
      <c r="AQ197" s="134"/>
      <c r="AR197" s="134"/>
      <c r="AS197" s="134"/>
      <c r="AT197" s="134"/>
      <c r="AU197" s="134"/>
      <c r="AV197" s="134"/>
      <c r="AW197" s="134"/>
      <c r="AX197" s="134"/>
      <c r="AY197" s="134"/>
      <c r="AZ197" s="134"/>
      <c r="BA197" s="134"/>
      <c r="BB197" s="134"/>
    </row>
    <row r="198">
      <c r="A198" s="157" t="str">
        <f>Work!A57</f>
        <v>Bradford District Council</v>
      </c>
      <c r="B198" s="140">
        <f>Work!G57</f>
        <v>43480</v>
      </c>
      <c r="C198" s="142">
        <f t="shared" si="16"/>
        <v>626578</v>
      </c>
      <c r="D198" s="142">
        <f t="shared" si="18"/>
        <v>5886059</v>
      </c>
      <c r="E198" s="142">
        <f t="shared" si="20"/>
        <v>4593384</v>
      </c>
      <c r="F198" s="141">
        <f>Work!E57+F197</f>
        <v>10121828</v>
      </c>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58" t="s">
        <v>1086</v>
      </c>
      <c r="AH198" s="144">
        <f t="shared" si="1"/>
        <v>21227849</v>
      </c>
      <c r="AI198" s="145">
        <f t="shared" si="2"/>
        <v>43480</v>
      </c>
      <c r="AJ198" s="143">
        <f t="shared" si="3"/>
        <v>235</v>
      </c>
      <c r="AK198" s="146">
        <v>1.0</v>
      </c>
      <c r="AL198" s="146">
        <f>sum(AK166:AK198)</f>
        <v>235</v>
      </c>
      <c r="AM198" s="143">
        <f t="shared" si="15"/>
        <v>4</v>
      </c>
      <c r="AN198" s="134"/>
      <c r="AO198" s="134"/>
      <c r="AP198" s="134"/>
      <c r="AQ198" s="134"/>
      <c r="AR198" s="134"/>
      <c r="AS198" s="134"/>
      <c r="AT198" s="134"/>
      <c r="AU198" s="134"/>
      <c r="AV198" s="134"/>
      <c r="AW198" s="134"/>
      <c r="AX198" s="134"/>
      <c r="AY198" s="134"/>
      <c r="AZ198" s="134"/>
      <c r="BA198" s="134"/>
      <c r="BB198" s="134"/>
    </row>
    <row r="199">
      <c r="A199" s="139" t="str">
        <f>Work!A58</f>
        <v>Stithians Parish Council</v>
      </c>
      <c r="B199" s="140">
        <f>Work!G58</f>
        <v>43480</v>
      </c>
      <c r="C199" s="142">
        <f t="shared" si="16"/>
        <v>626578</v>
      </c>
      <c r="D199" s="142">
        <f t="shared" si="18"/>
        <v>5886059</v>
      </c>
      <c r="E199" s="142">
        <f t="shared" si="20"/>
        <v>4593384</v>
      </c>
      <c r="F199" s="141">
        <f>Work!E58+F198</f>
        <v>10123929</v>
      </c>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58" t="s">
        <v>1086</v>
      </c>
      <c r="AH199" s="144">
        <f t="shared" si="1"/>
        <v>21229950</v>
      </c>
      <c r="AI199" s="145">
        <f t="shared" si="2"/>
        <v>43480</v>
      </c>
      <c r="AJ199" s="143">
        <f t="shared" si="3"/>
        <v>236</v>
      </c>
      <c r="AK199" s="146">
        <v>1.0</v>
      </c>
      <c r="AL199" s="146">
        <f>sum(AK166:AK199)</f>
        <v>236</v>
      </c>
      <c r="AM199" s="143">
        <f t="shared" si="15"/>
        <v>4</v>
      </c>
      <c r="AN199" s="134"/>
      <c r="AO199" s="134"/>
      <c r="AP199" s="134"/>
      <c r="AQ199" s="134"/>
      <c r="AR199" s="134"/>
      <c r="AS199" s="134"/>
      <c r="AT199" s="134"/>
      <c r="AU199" s="134"/>
      <c r="AV199" s="134"/>
      <c r="AW199" s="134"/>
      <c r="AX199" s="134"/>
      <c r="AY199" s="134"/>
      <c r="AZ199" s="134"/>
      <c r="BA199" s="134"/>
      <c r="BB199" s="134"/>
    </row>
    <row r="200">
      <c r="A200" s="139" t="str">
        <f>Work!A567</f>
        <v>Hayward City Council</v>
      </c>
      <c r="B200" s="140">
        <f>Work!G567</f>
        <v>43480</v>
      </c>
      <c r="C200" s="142">
        <f t="shared" si="16"/>
        <v>626578</v>
      </c>
      <c r="D200" s="141">
        <f>Work!E567+D199</f>
        <v>6045679</v>
      </c>
      <c r="E200" s="142">
        <f t="shared" si="20"/>
        <v>4593384</v>
      </c>
      <c r="F200" s="142">
        <f>F199</f>
        <v>10123929</v>
      </c>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3" t="s">
        <v>996</v>
      </c>
      <c r="AH200" s="144">
        <f t="shared" si="1"/>
        <v>21389570</v>
      </c>
      <c r="AI200" s="145">
        <f t="shared" si="2"/>
        <v>43480</v>
      </c>
      <c r="AJ200" s="143">
        <f t="shared" si="3"/>
        <v>237</v>
      </c>
      <c r="AK200" s="146">
        <v>1.0</v>
      </c>
      <c r="AL200" s="146">
        <f>sum(AK166:AK200)</f>
        <v>237</v>
      </c>
      <c r="AM200" s="143">
        <f t="shared" si="15"/>
        <v>4</v>
      </c>
      <c r="AN200" s="134"/>
      <c r="AO200" s="134"/>
      <c r="AP200" s="134"/>
      <c r="AQ200" s="134"/>
      <c r="AR200" s="134"/>
      <c r="AS200" s="134"/>
      <c r="AT200" s="134"/>
      <c r="AU200" s="134"/>
      <c r="AV200" s="134"/>
      <c r="AW200" s="134"/>
      <c r="AX200" s="134"/>
      <c r="AY200" s="134"/>
      <c r="AZ200" s="134"/>
      <c r="BA200" s="134"/>
      <c r="BB200" s="134"/>
    </row>
    <row r="201">
      <c r="A201" s="157" t="str">
        <f>Work!A333</f>
        <v>Vancouver City Council</v>
      </c>
      <c r="B201" s="140">
        <f>Work!G333</f>
        <v>43481</v>
      </c>
      <c r="C201" s="142">
        <f t="shared" si="16"/>
        <v>626578</v>
      </c>
      <c r="D201" s="142">
        <f t="shared" ref="D201:F201" si="21">D200</f>
        <v>6045679</v>
      </c>
      <c r="E201" s="142">
        <f t="shared" si="21"/>
        <v>4593384</v>
      </c>
      <c r="F201" s="142">
        <f t="shared" si="21"/>
        <v>10123929</v>
      </c>
      <c r="G201" s="141">
        <f>Work!E333</f>
        <v>631490</v>
      </c>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3" t="s">
        <v>1206</v>
      </c>
      <c r="AH201" s="144">
        <f t="shared" si="1"/>
        <v>22021060</v>
      </c>
      <c r="AI201" s="145">
        <f t="shared" si="2"/>
        <v>43481</v>
      </c>
      <c r="AJ201" s="143">
        <f t="shared" si="3"/>
        <v>238</v>
      </c>
      <c r="AK201" s="146">
        <v>1.0</v>
      </c>
      <c r="AL201" s="146">
        <f>sum(AK166:AK201)</f>
        <v>238</v>
      </c>
      <c r="AM201" s="143">
        <f t="shared" si="15"/>
        <v>4</v>
      </c>
      <c r="AN201" s="134"/>
      <c r="AO201" s="134"/>
      <c r="AP201" s="134"/>
      <c r="AQ201" s="134"/>
      <c r="AR201" s="134"/>
      <c r="AS201" s="134"/>
      <c r="AT201" s="134"/>
      <c r="AU201" s="134"/>
      <c r="AV201" s="134"/>
      <c r="AW201" s="134"/>
      <c r="AX201" s="134"/>
      <c r="AY201" s="134"/>
      <c r="AZ201" s="134"/>
      <c r="BA201" s="134"/>
      <c r="BB201" s="134"/>
    </row>
    <row r="202">
      <c r="A202" s="157" t="str">
        <f>Work!A59</f>
        <v>Kirklees Council</v>
      </c>
      <c r="B202" s="140">
        <f>Work!G59</f>
        <v>43481</v>
      </c>
      <c r="C202" s="142">
        <f t="shared" si="16"/>
        <v>626578</v>
      </c>
      <c r="D202" s="142">
        <f t="shared" ref="D202:E202" si="22">D201</f>
        <v>6045679</v>
      </c>
      <c r="E202" s="142">
        <f t="shared" si="22"/>
        <v>4593384</v>
      </c>
      <c r="F202" s="141">
        <f>Work!E59+F201</f>
        <v>10546929</v>
      </c>
      <c r="G202" s="142">
        <f>G201</f>
        <v>631490</v>
      </c>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58" t="s">
        <v>1086</v>
      </c>
      <c r="AH202" s="144">
        <f t="shared" si="1"/>
        <v>22444060</v>
      </c>
      <c r="AI202" s="145">
        <f t="shared" si="2"/>
        <v>43481</v>
      </c>
      <c r="AJ202" s="143">
        <f t="shared" si="3"/>
        <v>239</v>
      </c>
      <c r="AK202" s="146">
        <v>1.0</v>
      </c>
      <c r="AL202" s="146">
        <f>sum(AK166:AK202)</f>
        <v>239</v>
      </c>
      <c r="AM202" s="143">
        <f t="shared" si="15"/>
        <v>4</v>
      </c>
      <c r="AN202" s="134"/>
      <c r="AO202" s="134"/>
      <c r="AP202" s="134"/>
      <c r="AQ202" s="134"/>
      <c r="AR202" s="134"/>
      <c r="AS202" s="134"/>
      <c r="AT202" s="134"/>
      <c r="AU202" s="134"/>
      <c r="AV202" s="134"/>
      <c r="AW202" s="134"/>
      <c r="AX202" s="134"/>
      <c r="AY202" s="134"/>
      <c r="AZ202" s="134"/>
      <c r="BA202" s="134"/>
      <c r="BB202" s="134"/>
    </row>
    <row r="203">
      <c r="A203" s="139" t="str">
        <f>Data!A44</f>
        <v>Gawler Town Council</v>
      </c>
      <c r="B203" s="140">
        <f>Data!E44</f>
        <v>43487</v>
      </c>
      <c r="C203" s="141">
        <f>Data!D44+C202</f>
        <v>653050</v>
      </c>
      <c r="D203" s="142">
        <f t="shared" ref="D203:G203" si="23">D202</f>
        <v>6045679</v>
      </c>
      <c r="E203" s="142">
        <f t="shared" si="23"/>
        <v>4593384</v>
      </c>
      <c r="F203" s="142">
        <f t="shared" si="23"/>
        <v>10546929</v>
      </c>
      <c r="G203" s="142">
        <f t="shared" si="23"/>
        <v>631490</v>
      </c>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3" t="s">
        <v>974</v>
      </c>
      <c r="AH203" s="144">
        <f t="shared" si="1"/>
        <v>22470532</v>
      </c>
      <c r="AI203" s="145">
        <f t="shared" si="2"/>
        <v>43487</v>
      </c>
      <c r="AJ203" s="143">
        <f t="shared" si="3"/>
        <v>240</v>
      </c>
      <c r="AK203" s="146">
        <v>1.0</v>
      </c>
      <c r="AL203" s="146">
        <f>sum(AK166:AK203)</f>
        <v>240</v>
      </c>
      <c r="AM203" s="143">
        <f t="shared" si="15"/>
        <v>4</v>
      </c>
      <c r="AN203" s="134"/>
      <c r="AO203" s="134"/>
      <c r="AP203" s="134"/>
      <c r="AQ203" s="134"/>
      <c r="AR203" s="134"/>
      <c r="AS203" s="134"/>
      <c r="AT203" s="134"/>
      <c r="AU203" s="134"/>
      <c r="AV203" s="134"/>
      <c r="AW203" s="134"/>
      <c r="AX203" s="134"/>
      <c r="AY203" s="134"/>
      <c r="AZ203" s="134"/>
      <c r="BA203" s="134"/>
      <c r="BB203" s="134"/>
    </row>
    <row r="204">
      <c r="A204" s="139" t="str">
        <f>Work!A60</f>
        <v>Cornwall Council</v>
      </c>
      <c r="B204" s="140">
        <f>Work!G60</f>
        <v>43487</v>
      </c>
      <c r="C204" s="142">
        <f t="shared" ref="C204:E204" si="24">C203</f>
        <v>653050</v>
      </c>
      <c r="D204" s="142">
        <f t="shared" si="24"/>
        <v>6045679</v>
      </c>
      <c r="E204" s="142">
        <f t="shared" si="24"/>
        <v>4593384</v>
      </c>
      <c r="F204" s="141">
        <f>Work!I63+F203</f>
        <v>11106915</v>
      </c>
      <c r="G204" s="142">
        <f>G203</f>
        <v>631490</v>
      </c>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58" t="s">
        <v>1086</v>
      </c>
      <c r="AH204" s="144">
        <f t="shared" si="1"/>
        <v>23030518</v>
      </c>
      <c r="AI204" s="145">
        <f t="shared" si="2"/>
        <v>43487</v>
      </c>
      <c r="AJ204" s="143">
        <f t="shared" si="3"/>
        <v>241</v>
      </c>
      <c r="AK204" s="146">
        <v>1.0</v>
      </c>
      <c r="AL204" s="146">
        <f>sum(AK166:AK204)</f>
        <v>241</v>
      </c>
      <c r="AM204" s="143">
        <f t="shared" si="15"/>
        <v>4</v>
      </c>
      <c r="AN204" s="134"/>
      <c r="AO204" s="134"/>
      <c r="AP204" s="134"/>
      <c r="AQ204" s="134"/>
      <c r="AR204" s="134"/>
      <c r="AS204" s="134"/>
      <c r="AT204" s="134"/>
      <c r="AU204" s="134"/>
      <c r="AV204" s="134"/>
      <c r="AW204" s="134"/>
      <c r="AX204" s="134"/>
      <c r="AY204" s="134"/>
      <c r="AZ204" s="134"/>
      <c r="BA204" s="134"/>
      <c r="BB204" s="134"/>
    </row>
    <row r="205">
      <c r="A205" s="157" t="str">
        <f>Work!A64</f>
        <v>Lambeth London Borough Council</v>
      </c>
      <c r="B205" s="140">
        <f>Work!G64</f>
        <v>43488</v>
      </c>
      <c r="C205" s="142">
        <f t="shared" ref="C205:G205" si="25">C204</f>
        <v>653050</v>
      </c>
      <c r="D205" s="142">
        <f t="shared" si="25"/>
        <v>6045679</v>
      </c>
      <c r="E205" s="142">
        <f t="shared" si="25"/>
        <v>4593384</v>
      </c>
      <c r="F205" s="163">
        <f t="shared" si="25"/>
        <v>11106915</v>
      </c>
      <c r="G205" s="142">
        <f t="shared" si="25"/>
        <v>631490</v>
      </c>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58" t="s">
        <v>1086</v>
      </c>
      <c r="AH205" s="144">
        <f t="shared" si="1"/>
        <v>23030518</v>
      </c>
      <c r="AI205" s="145">
        <f t="shared" si="2"/>
        <v>43488</v>
      </c>
      <c r="AJ205" s="143">
        <f t="shared" si="3"/>
        <v>242</v>
      </c>
      <c r="AK205" s="146">
        <v>1.0</v>
      </c>
      <c r="AL205" s="146">
        <f>sum(AK166:AK205)</f>
        <v>242</v>
      </c>
      <c r="AM205" s="143">
        <f t="shared" si="15"/>
        <v>4</v>
      </c>
      <c r="AN205" s="134"/>
      <c r="AO205" s="134"/>
      <c r="AP205" s="134"/>
      <c r="AQ205" s="134"/>
      <c r="AR205" s="134"/>
      <c r="AS205" s="134"/>
      <c r="AT205" s="134"/>
      <c r="AU205" s="134"/>
      <c r="AV205" s="134"/>
      <c r="AW205" s="134"/>
      <c r="AX205" s="134"/>
      <c r="AY205" s="134"/>
      <c r="AZ205" s="134"/>
      <c r="BA205" s="134"/>
      <c r="BB205" s="134"/>
    </row>
    <row r="206">
      <c r="A206" s="157" t="str">
        <f>Work!A65</f>
        <v>Milton Keynes Council</v>
      </c>
      <c r="B206" s="140">
        <f>Work!G65</f>
        <v>43488</v>
      </c>
      <c r="C206" s="142">
        <f t="shared" ref="C206:E206" si="26">C205</f>
        <v>653050</v>
      </c>
      <c r="D206" s="142">
        <f t="shared" si="26"/>
        <v>6045679</v>
      </c>
      <c r="E206" s="142">
        <f t="shared" si="26"/>
        <v>4593384</v>
      </c>
      <c r="F206" s="141">
        <f>Work!E65+F205</f>
        <v>11336856</v>
      </c>
      <c r="G206" s="142">
        <f>G205</f>
        <v>631490</v>
      </c>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58" t="s">
        <v>1086</v>
      </c>
      <c r="AH206" s="144">
        <f t="shared" si="1"/>
        <v>23260459</v>
      </c>
      <c r="AI206" s="145">
        <f t="shared" si="2"/>
        <v>43488</v>
      </c>
      <c r="AJ206" s="143">
        <f t="shared" si="3"/>
        <v>243</v>
      </c>
      <c r="AK206" s="146">
        <v>1.0</v>
      </c>
      <c r="AL206" s="146">
        <f>sum(AK166:AK206)</f>
        <v>243</v>
      </c>
      <c r="AM206" s="143">
        <f t="shared" si="15"/>
        <v>4</v>
      </c>
      <c r="AN206" s="134"/>
      <c r="AO206" s="134"/>
      <c r="AP206" s="134"/>
      <c r="AQ206" s="134"/>
      <c r="AR206" s="134"/>
      <c r="AS206" s="134"/>
      <c r="AT206" s="134"/>
      <c r="AU206" s="134"/>
      <c r="AV206" s="134"/>
      <c r="AW206" s="134"/>
      <c r="AX206" s="134"/>
      <c r="AY206" s="134"/>
      <c r="AZ206" s="134"/>
      <c r="BA206" s="134"/>
      <c r="BB206" s="134"/>
    </row>
    <row r="207">
      <c r="A207" s="139" t="str">
        <f>Work!A568</f>
        <v>New Britain City Council</v>
      </c>
      <c r="B207" s="140">
        <f>Work!G568</f>
        <v>43488</v>
      </c>
      <c r="C207" s="142">
        <f t="shared" ref="C207:C229" si="28">C206</f>
        <v>653050</v>
      </c>
      <c r="D207" s="141">
        <f>Work!E568+D206</f>
        <v>6118132</v>
      </c>
      <c r="E207" s="142">
        <f t="shared" ref="E207:G207" si="27">E206</f>
        <v>4593384</v>
      </c>
      <c r="F207" s="142">
        <f t="shared" si="27"/>
        <v>11336856</v>
      </c>
      <c r="G207" s="142">
        <f t="shared" si="27"/>
        <v>631490</v>
      </c>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3" t="s">
        <v>996</v>
      </c>
      <c r="AH207" s="144">
        <f t="shared" si="1"/>
        <v>23332912</v>
      </c>
      <c r="AI207" s="145">
        <f t="shared" si="2"/>
        <v>43488</v>
      </c>
      <c r="AJ207" s="143">
        <f t="shared" si="3"/>
        <v>244</v>
      </c>
      <c r="AK207" s="146">
        <v>1.0</v>
      </c>
      <c r="AL207" s="146">
        <f>sum(AK166:AK207)</f>
        <v>244</v>
      </c>
      <c r="AM207" s="143">
        <f t="shared" si="15"/>
        <v>4</v>
      </c>
      <c r="AN207" s="134"/>
      <c r="AO207" s="134"/>
      <c r="AP207" s="134"/>
      <c r="AQ207" s="134"/>
      <c r="AR207" s="134"/>
      <c r="AS207" s="134"/>
      <c r="AT207" s="134"/>
      <c r="AU207" s="134"/>
      <c r="AV207" s="134"/>
      <c r="AW207" s="134"/>
      <c r="AX207" s="134"/>
      <c r="AY207" s="134"/>
      <c r="AZ207" s="134"/>
      <c r="BA207" s="134"/>
      <c r="BB207" s="134"/>
    </row>
    <row r="208">
      <c r="A208" s="139" t="str">
        <f>Data!A1136</f>
        <v>Amherst Town Council</v>
      </c>
      <c r="B208" s="140">
        <f>Data!E1136</f>
        <v>43493</v>
      </c>
      <c r="C208" s="142">
        <f t="shared" si="28"/>
        <v>653050</v>
      </c>
      <c r="D208" s="141">
        <f>Data!D1136+D207</f>
        <v>6158749</v>
      </c>
      <c r="E208" s="142">
        <f t="shared" ref="E208:G208" si="29">E207</f>
        <v>4593384</v>
      </c>
      <c r="F208" s="142">
        <f t="shared" si="29"/>
        <v>11336856</v>
      </c>
      <c r="G208" s="142">
        <f t="shared" si="29"/>
        <v>631490</v>
      </c>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58" t="s">
        <v>996</v>
      </c>
      <c r="AH208" s="144">
        <f t="shared" si="1"/>
        <v>23373529</v>
      </c>
      <c r="AI208" s="145">
        <f t="shared" si="2"/>
        <v>43493</v>
      </c>
      <c r="AJ208" s="143">
        <f t="shared" si="3"/>
        <v>245</v>
      </c>
      <c r="AK208" s="146">
        <v>1.0</v>
      </c>
      <c r="AL208" s="164"/>
      <c r="AM208" s="134"/>
      <c r="AN208" s="134"/>
      <c r="AO208" s="134"/>
      <c r="AP208" s="134"/>
      <c r="AQ208" s="134"/>
      <c r="AR208" s="134"/>
      <c r="AS208" s="134"/>
      <c r="AT208" s="134"/>
      <c r="AU208" s="134"/>
      <c r="AV208" s="134"/>
      <c r="AW208" s="134"/>
      <c r="AX208" s="134"/>
      <c r="AY208" s="134"/>
      <c r="AZ208" s="134"/>
      <c r="BA208" s="134"/>
      <c r="BB208" s="134"/>
    </row>
    <row r="209">
      <c r="A209" s="157" t="str">
        <f>Work!A66</f>
        <v>Aberystwyth Town Council</v>
      </c>
      <c r="B209" s="140">
        <f>Work!G66</f>
        <v>43493</v>
      </c>
      <c r="C209" s="142">
        <f t="shared" si="28"/>
        <v>653050</v>
      </c>
      <c r="D209" s="142">
        <f t="shared" ref="D209:E209" si="30">D208</f>
        <v>6158749</v>
      </c>
      <c r="E209" s="142">
        <f t="shared" si="30"/>
        <v>4593384</v>
      </c>
      <c r="F209" s="141">
        <f>Work!E66+F208</f>
        <v>11353276</v>
      </c>
      <c r="G209" s="142">
        <f t="shared" ref="G209:G210" si="32">G208</f>
        <v>631490</v>
      </c>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58" t="s">
        <v>1086</v>
      </c>
      <c r="AH209" s="144">
        <f t="shared" si="1"/>
        <v>23389949</v>
      </c>
      <c r="AI209" s="145">
        <f t="shared" si="2"/>
        <v>43493</v>
      </c>
      <c r="AJ209" s="143">
        <f t="shared" si="3"/>
        <v>246</v>
      </c>
      <c r="AK209" s="146">
        <v>1.0</v>
      </c>
      <c r="AL209" s="146">
        <f>sum(AK166:AK209)</f>
        <v>246</v>
      </c>
      <c r="AM209" s="143">
        <f>AM207</f>
        <v>4</v>
      </c>
      <c r="AN209" s="134"/>
      <c r="AO209" s="134"/>
      <c r="AP209" s="134"/>
      <c r="AQ209" s="134"/>
      <c r="AR209" s="134"/>
      <c r="AS209" s="134"/>
      <c r="AT209" s="134"/>
      <c r="AU209" s="134"/>
      <c r="AV209" s="134"/>
      <c r="AW209" s="134"/>
      <c r="AX209" s="134"/>
      <c r="AY209" s="134"/>
      <c r="AZ209" s="134"/>
      <c r="BA209" s="134"/>
      <c r="BB209" s="134"/>
    </row>
    <row r="210">
      <c r="A210" s="157" t="str">
        <f>Work!A67</f>
        <v>Oxford City Council</v>
      </c>
      <c r="B210" s="140">
        <f>Work!G67</f>
        <v>43493</v>
      </c>
      <c r="C210" s="142">
        <f t="shared" si="28"/>
        <v>653050</v>
      </c>
      <c r="D210" s="142">
        <f t="shared" ref="D210:E210" si="31">D209</f>
        <v>6158749</v>
      </c>
      <c r="E210" s="142">
        <f t="shared" si="31"/>
        <v>4593384</v>
      </c>
      <c r="F210" s="141">
        <f>Work!E67+F209</f>
        <v>11503476</v>
      </c>
      <c r="G210" s="142">
        <f t="shared" si="32"/>
        <v>631490</v>
      </c>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65" t="s">
        <v>1086</v>
      </c>
      <c r="AH210" s="144">
        <f t="shared" si="1"/>
        <v>23540149</v>
      </c>
      <c r="AI210" s="145">
        <f t="shared" si="2"/>
        <v>43493</v>
      </c>
      <c r="AJ210" s="143">
        <f t="shared" si="3"/>
        <v>247</v>
      </c>
      <c r="AK210" s="146">
        <v>1.0</v>
      </c>
      <c r="AL210" s="146">
        <f>sum(AK166:AK210)</f>
        <v>247</v>
      </c>
      <c r="AM210" s="143">
        <f t="shared" ref="AM210:AM217" si="34">AM209</f>
        <v>4</v>
      </c>
      <c r="AN210" s="134"/>
      <c r="AO210" s="134"/>
      <c r="AP210" s="134"/>
      <c r="AQ210" s="134"/>
      <c r="AR210" s="134"/>
      <c r="AS210" s="134"/>
      <c r="AT210" s="134"/>
      <c r="AU210" s="134"/>
      <c r="AV210" s="134"/>
      <c r="AW210" s="134"/>
      <c r="AX210" s="134"/>
      <c r="AY210" s="134"/>
      <c r="AZ210" s="134"/>
      <c r="BA210" s="134"/>
      <c r="BB210" s="134"/>
    </row>
    <row r="211">
      <c r="A211" s="157" t="str">
        <f>Work!A334</f>
        <v>Halifax Regional Council</v>
      </c>
      <c r="B211" s="140">
        <f>Work!G334</f>
        <v>43494</v>
      </c>
      <c r="C211" s="142">
        <f t="shared" si="28"/>
        <v>653050</v>
      </c>
      <c r="D211" s="142">
        <f t="shared" ref="D211:F211" si="33">D210</f>
        <v>6158749</v>
      </c>
      <c r="E211" s="142">
        <f t="shared" si="33"/>
        <v>4593384</v>
      </c>
      <c r="F211" s="142">
        <f t="shared" si="33"/>
        <v>11503476</v>
      </c>
      <c r="G211" s="141">
        <f>Work!E334+G210</f>
        <v>1034620</v>
      </c>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6" t="s">
        <v>1206</v>
      </c>
      <c r="AH211" s="144">
        <f t="shared" si="1"/>
        <v>23943279</v>
      </c>
      <c r="AI211" s="145">
        <f t="shared" si="2"/>
        <v>43494</v>
      </c>
      <c r="AJ211" s="143">
        <f t="shared" si="3"/>
        <v>248</v>
      </c>
      <c r="AK211" s="146">
        <v>1.0</v>
      </c>
      <c r="AL211" s="146">
        <f>sum(AK166:AK211)</f>
        <v>248</v>
      </c>
      <c r="AM211" s="143">
        <f t="shared" si="34"/>
        <v>4</v>
      </c>
      <c r="AN211" s="134"/>
      <c r="AO211" s="134"/>
      <c r="AP211" s="134"/>
      <c r="AQ211" s="134"/>
      <c r="AR211" s="134"/>
      <c r="AS211" s="134"/>
      <c r="AT211" s="134"/>
      <c r="AU211" s="134"/>
      <c r="AV211" s="134"/>
      <c r="AW211" s="134"/>
      <c r="AX211" s="134"/>
      <c r="AY211" s="134"/>
      <c r="AZ211" s="134"/>
      <c r="BA211" s="134"/>
      <c r="BB211" s="134"/>
    </row>
    <row r="212">
      <c r="A212" s="157" t="str">
        <f>Work!A68</f>
        <v>Norwich City Council</v>
      </c>
      <c r="B212" s="140">
        <f>Work!G68</f>
        <v>43494</v>
      </c>
      <c r="C212" s="142">
        <f t="shared" si="28"/>
        <v>653050</v>
      </c>
      <c r="D212" s="142">
        <f t="shared" ref="D212:E212" si="35">D211</f>
        <v>6158749</v>
      </c>
      <c r="E212" s="142">
        <f t="shared" si="35"/>
        <v>4593384</v>
      </c>
      <c r="F212" s="141">
        <f>Work!E68+F211</f>
        <v>11644776</v>
      </c>
      <c r="G212" s="142">
        <f>G211</f>
        <v>1034620</v>
      </c>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65" t="s">
        <v>1086</v>
      </c>
      <c r="AH212" s="144">
        <f t="shared" si="1"/>
        <v>24084579</v>
      </c>
      <c r="AI212" s="145">
        <f t="shared" si="2"/>
        <v>43494</v>
      </c>
      <c r="AJ212" s="143">
        <f t="shared" si="3"/>
        <v>249</v>
      </c>
      <c r="AK212" s="146">
        <v>1.0</v>
      </c>
      <c r="AL212" s="146">
        <f>sum(AK166:AK212)</f>
        <v>249</v>
      </c>
      <c r="AM212" s="143">
        <f t="shared" si="34"/>
        <v>4</v>
      </c>
      <c r="AN212" s="134"/>
      <c r="AO212" s="134"/>
      <c r="AP212" s="134"/>
      <c r="AQ212" s="134"/>
      <c r="AR212" s="134"/>
      <c r="AS212" s="134"/>
      <c r="AT212" s="134"/>
      <c r="AU212" s="134"/>
      <c r="AV212" s="134"/>
      <c r="AW212" s="134"/>
      <c r="AX212" s="134"/>
      <c r="AY212" s="134"/>
      <c r="AZ212" s="134"/>
      <c r="BA212" s="134"/>
      <c r="BB212" s="134"/>
    </row>
    <row r="213">
      <c r="A213" s="139" t="str">
        <f>Work!A569</f>
        <v>Santa Cruz County Council</v>
      </c>
      <c r="B213" s="140">
        <f>Work!G569</f>
        <v>43494</v>
      </c>
      <c r="C213" s="142">
        <f t="shared" si="28"/>
        <v>653050</v>
      </c>
      <c r="D213" s="141">
        <f>Work!I571+D212</f>
        <v>6368279</v>
      </c>
      <c r="E213" s="142">
        <f t="shared" ref="E213:G213" si="36">E212</f>
        <v>4593384</v>
      </c>
      <c r="F213" s="142">
        <f t="shared" si="36"/>
        <v>11644776</v>
      </c>
      <c r="G213" s="142">
        <f t="shared" si="36"/>
        <v>1034620</v>
      </c>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6" t="s">
        <v>996</v>
      </c>
      <c r="AH213" s="144">
        <f t="shared" si="1"/>
        <v>24294109</v>
      </c>
      <c r="AI213" s="145">
        <f t="shared" si="2"/>
        <v>43494</v>
      </c>
      <c r="AJ213" s="143">
        <f t="shared" si="3"/>
        <v>250</v>
      </c>
      <c r="AK213" s="146">
        <v>1.0</v>
      </c>
      <c r="AL213" s="146">
        <f>sum(AK166:AK213)</f>
        <v>250</v>
      </c>
      <c r="AM213" s="143">
        <f t="shared" si="34"/>
        <v>4</v>
      </c>
      <c r="AN213" s="134"/>
      <c r="AO213" s="134"/>
      <c r="AP213" s="134"/>
      <c r="AQ213" s="134"/>
      <c r="AR213" s="134"/>
      <c r="AS213" s="134"/>
      <c r="AT213" s="134"/>
      <c r="AU213" s="134"/>
      <c r="AV213" s="134"/>
      <c r="AW213" s="134"/>
      <c r="AX213" s="134"/>
      <c r="AY213" s="134"/>
      <c r="AZ213" s="134"/>
      <c r="BA213" s="134"/>
      <c r="BB213" s="134"/>
    </row>
    <row r="214">
      <c r="A214" s="139" t="str">
        <f>Work!A69</f>
        <v>Calderdale Council</v>
      </c>
      <c r="B214" s="140">
        <f>Work!G69</f>
        <v>43495</v>
      </c>
      <c r="C214" s="142">
        <f t="shared" si="28"/>
        <v>653050</v>
      </c>
      <c r="D214" s="142">
        <f t="shared" ref="D214:E214" si="37">D213</f>
        <v>6368279</v>
      </c>
      <c r="E214" s="142">
        <f t="shared" si="37"/>
        <v>4593384</v>
      </c>
      <c r="F214" s="141">
        <f>Work!E69+F213</f>
        <v>11853178</v>
      </c>
      <c r="G214" s="142">
        <f t="shared" ref="G214:G215" si="39">G213</f>
        <v>1034620</v>
      </c>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58" t="s">
        <v>1086</v>
      </c>
      <c r="AH214" s="144">
        <f t="shared" si="1"/>
        <v>24502511</v>
      </c>
      <c r="AI214" s="145">
        <f t="shared" si="2"/>
        <v>43495</v>
      </c>
      <c r="AJ214" s="143">
        <f t="shared" si="3"/>
        <v>251</v>
      </c>
      <c r="AK214" s="146">
        <v>1.0</v>
      </c>
      <c r="AL214" s="146">
        <f>sum(AK166:AK214)</f>
        <v>251</v>
      </c>
      <c r="AM214" s="143">
        <f t="shared" si="34"/>
        <v>4</v>
      </c>
      <c r="AN214" s="134"/>
      <c r="AO214" s="134"/>
      <c r="AP214" s="134"/>
      <c r="AQ214" s="134"/>
      <c r="AR214" s="134"/>
      <c r="AS214" s="134"/>
      <c r="AT214" s="134"/>
      <c r="AU214" s="134"/>
      <c r="AV214" s="134"/>
      <c r="AW214" s="134"/>
      <c r="AX214" s="134"/>
      <c r="AY214" s="134"/>
      <c r="AZ214" s="134"/>
      <c r="BA214" s="134"/>
      <c r="BB214" s="134"/>
    </row>
    <row r="215">
      <c r="A215" s="157" t="str">
        <f>Work!A70</f>
        <v>Lancaster City Council</v>
      </c>
      <c r="B215" s="140">
        <f>Work!G70</f>
        <v>43495</v>
      </c>
      <c r="C215" s="142">
        <f t="shared" si="28"/>
        <v>653050</v>
      </c>
      <c r="D215" s="142">
        <f t="shared" ref="D215:E215" si="38">D214</f>
        <v>6368279</v>
      </c>
      <c r="E215" s="142">
        <f t="shared" si="38"/>
        <v>4593384</v>
      </c>
      <c r="F215" s="141">
        <f>Work!E70+F214</f>
        <v>11995678</v>
      </c>
      <c r="G215" s="142">
        <f t="shared" si="39"/>
        <v>1034620</v>
      </c>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65" t="s">
        <v>1086</v>
      </c>
      <c r="AH215" s="144">
        <f t="shared" si="1"/>
        <v>24645011</v>
      </c>
      <c r="AI215" s="145">
        <f t="shared" si="2"/>
        <v>43495</v>
      </c>
      <c r="AJ215" s="143">
        <f t="shared" si="3"/>
        <v>252</v>
      </c>
      <c r="AK215" s="146">
        <v>1.0</v>
      </c>
      <c r="AL215" s="146">
        <f>sum(AK166:AK215)</f>
        <v>252</v>
      </c>
      <c r="AM215" s="143">
        <f t="shared" si="34"/>
        <v>4</v>
      </c>
      <c r="AN215" s="134"/>
      <c r="AO215" s="134"/>
      <c r="AP215" s="134"/>
      <c r="AQ215" s="134"/>
      <c r="AR215" s="134"/>
      <c r="AS215" s="134"/>
      <c r="AT215" s="134"/>
      <c r="AU215" s="134"/>
      <c r="AV215" s="134"/>
      <c r="AW215" s="134"/>
      <c r="AX215" s="134"/>
      <c r="AY215" s="134"/>
      <c r="AZ215" s="134"/>
      <c r="BA215" s="134"/>
      <c r="BB215" s="134"/>
    </row>
    <row r="216">
      <c r="A216" s="148" t="str">
        <f>Work!A335</f>
        <v>Quebec 52?</v>
      </c>
      <c r="B216" s="149">
        <f>Work!G335</f>
        <v>43497</v>
      </c>
      <c r="C216" s="150">
        <f t="shared" si="28"/>
        <v>653050</v>
      </c>
      <c r="D216" s="150">
        <f t="shared" ref="D216:D230" si="41">D215</f>
        <v>6368279</v>
      </c>
      <c r="E216" s="151">
        <f>Work!E335+E215</f>
        <v>5752879</v>
      </c>
      <c r="F216" s="150">
        <f t="shared" ref="F216:G216" si="40">F215</f>
        <v>11995678</v>
      </c>
      <c r="G216" s="150">
        <f t="shared" si="40"/>
        <v>1034620</v>
      </c>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2" t="s">
        <v>1049</v>
      </c>
      <c r="AH216" s="153">
        <f t="shared" si="1"/>
        <v>25804506</v>
      </c>
      <c r="AI216" s="154">
        <f t="shared" si="2"/>
        <v>43497</v>
      </c>
      <c r="AJ216" s="152">
        <f t="shared" si="3"/>
        <v>304</v>
      </c>
      <c r="AK216" s="155">
        <v>52.0</v>
      </c>
      <c r="AL216" s="155">
        <f>sum(AK166:AK216)</f>
        <v>304</v>
      </c>
      <c r="AM216" s="152">
        <f t="shared" si="34"/>
        <v>4</v>
      </c>
      <c r="AN216" s="148"/>
      <c r="AO216" s="148"/>
      <c r="AP216" s="148"/>
      <c r="AQ216" s="148"/>
      <c r="AR216" s="148"/>
      <c r="AS216" s="148"/>
      <c r="AT216" s="148"/>
      <c r="AU216" s="148"/>
      <c r="AV216" s="148"/>
      <c r="AW216" s="148"/>
      <c r="AX216" s="148"/>
      <c r="AY216" s="148"/>
      <c r="AZ216" s="148"/>
      <c r="BA216" s="148"/>
      <c r="BB216" s="148"/>
    </row>
    <row r="217">
      <c r="A217" s="157" t="str">
        <f>Data!A384</f>
        <v>Leicester City Council</v>
      </c>
      <c r="B217" s="140">
        <f>Data!E384</f>
        <v>43497</v>
      </c>
      <c r="C217" s="166">
        <f t="shared" si="28"/>
        <v>653050</v>
      </c>
      <c r="D217" s="166">
        <f t="shared" si="41"/>
        <v>6368279</v>
      </c>
      <c r="E217" s="166">
        <f t="shared" ref="E217:G217" si="42">E216</f>
        <v>5752879</v>
      </c>
      <c r="F217" s="167">
        <f t="shared" si="42"/>
        <v>11995678</v>
      </c>
      <c r="G217" s="166">
        <f t="shared" si="42"/>
        <v>1034620</v>
      </c>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68" t="s">
        <v>1284</v>
      </c>
      <c r="AH217" s="169">
        <f t="shared" si="1"/>
        <v>25804506</v>
      </c>
      <c r="AI217" s="170">
        <f t="shared" si="2"/>
        <v>43497</v>
      </c>
      <c r="AJ217" s="171">
        <f>AJ216+AK215</f>
        <v>305</v>
      </c>
      <c r="AK217" s="172">
        <v>1.0</v>
      </c>
      <c r="AL217" s="173">
        <f>sum(AK166:AK217)</f>
        <v>305</v>
      </c>
      <c r="AM217" s="171">
        <f t="shared" si="34"/>
        <v>4</v>
      </c>
      <c r="AN217" s="134"/>
      <c r="AO217" s="134"/>
      <c r="AP217" s="134"/>
      <c r="AQ217" s="134"/>
      <c r="AR217" s="134"/>
      <c r="AS217" s="134"/>
      <c r="AT217" s="134"/>
      <c r="AU217" s="134"/>
      <c r="AV217" s="134"/>
      <c r="AW217" s="134"/>
      <c r="AX217" s="134"/>
      <c r="AY217" s="134"/>
      <c r="AZ217" s="134"/>
      <c r="BA217" s="134"/>
      <c r="BB217" s="134"/>
    </row>
    <row r="218">
      <c r="A218" s="157" t="str">
        <f>Work!A336</f>
        <v>City of Richmond</v>
      </c>
      <c r="B218" s="140">
        <f>Work!G336</f>
        <v>43500</v>
      </c>
      <c r="C218" s="166">
        <f t="shared" si="28"/>
        <v>653050</v>
      </c>
      <c r="D218" s="166">
        <f t="shared" si="41"/>
        <v>6368279</v>
      </c>
      <c r="E218" s="166">
        <f t="shared" ref="E218:F218" si="43">E217</f>
        <v>5752879</v>
      </c>
      <c r="F218" s="166">
        <f t="shared" si="43"/>
        <v>11995678</v>
      </c>
      <c r="G218" s="174">
        <f>Work!E336+G217</f>
        <v>1232930</v>
      </c>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6" t="s">
        <v>1206</v>
      </c>
      <c r="AH218" s="144">
        <f t="shared" si="1"/>
        <v>26002816</v>
      </c>
      <c r="AI218" s="145">
        <f t="shared" si="2"/>
        <v>43500</v>
      </c>
      <c r="AJ218" s="171">
        <f>AJ217+AK217</f>
        <v>306</v>
      </c>
      <c r="AK218" s="146">
        <v>1.0</v>
      </c>
      <c r="AL218" s="146">
        <f>sum(AK166:AK218)</f>
        <v>306</v>
      </c>
      <c r="AM218" s="143">
        <f>AM216</f>
        <v>4</v>
      </c>
      <c r="AN218" s="134"/>
      <c r="AO218" s="134"/>
      <c r="AP218" s="134"/>
      <c r="AQ218" s="134"/>
      <c r="AR218" s="134"/>
      <c r="AS218" s="134"/>
      <c r="AT218" s="134"/>
      <c r="AU218" s="134"/>
      <c r="AV218" s="134"/>
      <c r="AW218" s="134"/>
      <c r="AX218" s="134"/>
      <c r="AY218" s="134"/>
      <c r="AZ218" s="134"/>
      <c r="BA218" s="134"/>
      <c r="BB218" s="134"/>
    </row>
    <row r="219">
      <c r="A219" s="157" t="str">
        <f>Work!A71</f>
        <v>Sheffield City Council</v>
      </c>
      <c r="B219" s="140">
        <f>Work!G71</f>
        <v>43502</v>
      </c>
      <c r="C219" s="142">
        <f t="shared" si="28"/>
        <v>653050</v>
      </c>
      <c r="D219" s="142">
        <f t="shared" si="41"/>
        <v>6368279</v>
      </c>
      <c r="E219" s="142">
        <f t="shared" ref="E219:E225" si="44">E218</f>
        <v>5752879</v>
      </c>
      <c r="F219" s="141">
        <f>Work!E71+F218</f>
        <v>12573478</v>
      </c>
      <c r="G219" s="142">
        <f t="shared" ref="G219:G220" si="45">G218</f>
        <v>1232930</v>
      </c>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58" t="s">
        <v>1086</v>
      </c>
      <c r="AH219" s="144">
        <f t="shared" si="1"/>
        <v>26580616</v>
      </c>
      <c r="AI219" s="145">
        <f t="shared" si="2"/>
        <v>43502</v>
      </c>
      <c r="AJ219" s="143">
        <f t="shared" ref="AJ219:AJ333" si="46">AJ218+AK219</f>
        <v>307</v>
      </c>
      <c r="AK219" s="146">
        <v>1.0</v>
      </c>
      <c r="AL219" s="146">
        <f>sum(AK166:AK219)</f>
        <v>307</v>
      </c>
      <c r="AM219" s="143">
        <f t="shared" ref="AM219:AM232" si="47">AM218</f>
        <v>4</v>
      </c>
      <c r="AN219" s="134"/>
      <c r="AO219" s="134"/>
      <c r="AP219" s="134"/>
      <c r="AQ219" s="134"/>
      <c r="AR219" s="134"/>
      <c r="AS219" s="134"/>
      <c r="AT219" s="134"/>
      <c r="AU219" s="134"/>
      <c r="AV219" s="134"/>
      <c r="AW219" s="134"/>
      <c r="AX219" s="134"/>
      <c r="AY219" s="134"/>
      <c r="AZ219" s="134"/>
      <c r="BA219" s="134"/>
      <c r="BB219" s="134"/>
    </row>
    <row r="220">
      <c r="A220" s="139" t="str">
        <f>Work!A72</f>
        <v>Edinburgh City Council</v>
      </c>
      <c r="B220" s="140">
        <f>Work!G72</f>
        <v>43503</v>
      </c>
      <c r="C220" s="142">
        <f t="shared" si="28"/>
        <v>653050</v>
      </c>
      <c r="D220" s="142">
        <f t="shared" si="41"/>
        <v>6368279</v>
      </c>
      <c r="E220" s="142">
        <f t="shared" si="44"/>
        <v>5752879</v>
      </c>
      <c r="F220" s="141">
        <f>Work!E72+F219</f>
        <v>13086688</v>
      </c>
      <c r="G220" s="142">
        <f t="shared" si="45"/>
        <v>1232930</v>
      </c>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65" t="s">
        <v>1086</v>
      </c>
      <c r="AH220" s="144">
        <f t="shared" si="1"/>
        <v>27093826</v>
      </c>
      <c r="AI220" s="145">
        <f t="shared" si="2"/>
        <v>43503</v>
      </c>
      <c r="AJ220" s="143">
        <f t="shared" si="46"/>
        <v>308</v>
      </c>
      <c r="AK220" s="146">
        <v>1.0</v>
      </c>
      <c r="AL220" s="146">
        <f>sum(AK166:AK220)</f>
        <v>308</v>
      </c>
      <c r="AM220" s="143">
        <f t="shared" si="47"/>
        <v>4</v>
      </c>
      <c r="AN220" s="134"/>
      <c r="AO220" s="134"/>
      <c r="AP220" s="134"/>
      <c r="AQ220" s="134"/>
      <c r="AR220" s="134"/>
      <c r="AS220" s="134"/>
      <c r="AT220" s="134"/>
      <c r="AU220" s="134"/>
      <c r="AV220" s="134"/>
      <c r="AW220" s="134"/>
      <c r="AX220" s="134"/>
      <c r="AY220" s="134"/>
      <c r="AZ220" s="134"/>
      <c r="BA220" s="134"/>
      <c r="BB220" s="134"/>
    </row>
    <row r="221">
      <c r="A221" s="157" t="str">
        <f>Work!A337</f>
        <v>Mahone Bay Town Council</v>
      </c>
      <c r="B221" s="140">
        <f>Work!G337</f>
        <v>43508</v>
      </c>
      <c r="C221" s="142">
        <f t="shared" si="28"/>
        <v>653050</v>
      </c>
      <c r="D221" s="142">
        <f t="shared" si="41"/>
        <v>6368279</v>
      </c>
      <c r="E221" s="142">
        <f t="shared" si="44"/>
        <v>5752879</v>
      </c>
      <c r="F221" s="142">
        <f t="shared" ref="F221:F222" si="48">F220</f>
        <v>13086688</v>
      </c>
      <c r="G221" s="141">
        <f>Work!E337+G220</f>
        <v>1233966</v>
      </c>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3" t="s">
        <v>1206</v>
      </c>
      <c r="AH221" s="144">
        <f t="shared" si="1"/>
        <v>27094862</v>
      </c>
      <c r="AI221" s="145">
        <f t="shared" si="2"/>
        <v>43508</v>
      </c>
      <c r="AJ221" s="143">
        <f t="shared" si="46"/>
        <v>309</v>
      </c>
      <c r="AK221" s="146">
        <v>1.0</v>
      </c>
      <c r="AL221" s="146">
        <f>sum(AK166:AK221)</f>
        <v>309</v>
      </c>
      <c r="AM221" s="143">
        <f t="shared" si="47"/>
        <v>4</v>
      </c>
      <c r="AN221" s="134"/>
      <c r="AO221" s="134"/>
      <c r="AP221" s="134"/>
      <c r="AQ221" s="134"/>
      <c r="AR221" s="134"/>
      <c r="AS221" s="134"/>
      <c r="AT221" s="134"/>
      <c r="AU221" s="134"/>
      <c r="AV221" s="134"/>
      <c r="AW221" s="134"/>
      <c r="AX221" s="134"/>
      <c r="AY221" s="134"/>
      <c r="AZ221" s="134"/>
      <c r="BA221" s="134"/>
      <c r="BB221" s="134"/>
    </row>
    <row r="222">
      <c r="A222" s="157" t="str">
        <f>Work!A338</f>
        <v>Capital Regional District</v>
      </c>
      <c r="B222" s="140">
        <f>Work!G338</f>
        <v>43509</v>
      </c>
      <c r="C222" s="142">
        <f t="shared" si="28"/>
        <v>653050</v>
      </c>
      <c r="D222" s="142">
        <f t="shared" si="41"/>
        <v>6368279</v>
      </c>
      <c r="E222" s="142">
        <f t="shared" si="44"/>
        <v>5752879</v>
      </c>
      <c r="F222" s="142">
        <f t="shared" si="48"/>
        <v>13086688</v>
      </c>
      <c r="G222" s="141">
        <f>Work!E338+G221</f>
        <v>1646966</v>
      </c>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6" t="s">
        <v>1206</v>
      </c>
      <c r="AH222" s="144">
        <f t="shared" si="1"/>
        <v>27507862</v>
      </c>
      <c r="AI222" s="145">
        <f t="shared" si="2"/>
        <v>43509</v>
      </c>
      <c r="AJ222" s="143">
        <f t="shared" si="46"/>
        <v>310</v>
      </c>
      <c r="AK222" s="146">
        <v>1.0</v>
      </c>
      <c r="AL222" s="146">
        <f>sum(AK166:AK222)</f>
        <v>310</v>
      </c>
      <c r="AM222" s="143">
        <f t="shared" si="47"/>
        <v>4</v>
      </c>
      <c r="AN222" s="134"/>
      <c r="AO222" s="134"/>
      <c r="AP222" s="134"/>
      <c r="AQ222" s="134"/>
      <c r="AR222" s="134"/>
      <c r="AS222" s="134"/>
      <c r="AT222" s="134"/>
      <c r="AU222" s="134"/>
      <c r="AV222" s="134"/>
      <c r="AW222" s="134"/>
      <c r="AX222" s="134"/>
      <c r="AY222" s="134"/>
      <c r="AZ222" s="134"/>
      <c r="BA222" s="134"/>
      <c r="BB222" s="134"/>
    </row>
    <row r="223">
      <c r="A223" s="139" t="str">
        <f>Work!A73</f>
        <v>Glastonbury Town Council</v>
      </c>
      <c r="B223" s="140">
        <f>Work!G73</f>
        <v>43509</v>
      </c>
      <c r="C223" s="142">
        <f t="shared" si="28"/>
        <v>653050</v>
      </c>
      <c r="D223" s="142">
        <f t="shared" si="41"/>
        <v>6368279</v>
      </c>
      <c r="E223" s="142">
        <f t="shared" si="44"/>
        <v>5752879</v>
      </c>
      <c r="F223" s="141">
        <f>Work!E73+F222</f>
        <v>13095620</v>
      </c>
      <c r="G223" s="142">
        <f t="shared" ref="G223:G225" si="49">G222</f>
        <v>1646966</v>
      </c>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58" t="s">
        <v>1086</v>
      </c>
      <c r="AH223" s="144">
        <f t="shared" si="1"/>
        <v>27516794</v>
      </c>
      <c r="AI223" s="145">
        <f t="shared" si="2"/>
        <v>43509</v>
      </c>
      <c r="AJ223" s="143">
        <f t="shared" si="46"/>
        <v>311</v>
      </c>
      <c r="AK223" s="146">
        <v>1.0</v>
      </c>
      <c r="AL223" s="146">
        <f>sum(AK166:AK223)</f>
        <v>311</v>
      </c>
      <c r="AM223" s="143">
        <f t="shared" si="47"/>
        <v>4</v>
      </c>
      <c r="AN223" s="134"/>
      <c r="AO223" s="134"/>
      <c r="AP223" s="134"/>
      <c r="AQ223" s="134"/>
      <c r="AR223" s="134"/>
      <c r="AS223" s="134"/>
      <c r="AT223" s="134"/>
      <c r="AU223" s="134"/>
      <c r="AV223" s="134"/>
      <c r="AW223" s="134"/>
      <c r="AX223" s="134"/>
      <c r="AY223" s="134"/>
      <c r="AZ223" s="134"/>
      <c r="BA223" s="134"/>
      <c r="BB223" s="134"/>
    </row>
    <row r="224">
      <c r="A224" s="157" t="str">
        <f>Work!A74</f>
        <v>Tywyn Town Council</v>
      </c>
      <c r="B224" s="140">
        <f>Work!G74</f>
        <v>43509</v>
      </c>
      <c r="C224" s="142">
        <f t="shared" si="28"/>
        <v>653050</v>
      </c>
      <c r="D224" s="142">
        <f t="shared" si="41"/>
        <v>6368279</v>
      </c>
      <c r="E224" s="142">
        <f t="shared" si="44"/>
        <v>5752879</v>
      </c>
      <c r="F224" s="141">
        <f>Work!E74+F223</f>
        <v>13098884</v>
      </c>
      <c r="G224" s="142">
        <f t="shared" si="49"/>
        <v>1646966</v>
      </c>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58" t="s">
        <v>1086</v>
      </c>
      <c r="AH224" s="144">
        <f t="shared" si="1"/>
        <v>27520058</v>
      </c>
      <c r="AI224" s="145">
        <f t="shared" si="2"/>
        <v>43509</v>
      </c>
      <c r="AJ224" s="143">
        <f t="shared" si="46"/>
        <v>312</v>
      </c>
      <c r="AK224" s="146">
        <v>1.0</v>
      </c>
      <c r="AL224" s="146">
        <f>sum(AK166:AK224)</f>
        <v>312</v>
      </c>
      <c r="AM224" s="143">
        <f t="shared" si="47"/>
        <v>4</v>
      </c>
      <c r="AN224" s="134"/>
      <c r="AO224" s="134"/>
      <c r="AP224" s="134"/>
      <c r="AQ224" s="134"/>
      <c r="AR224" s="134"/>
      <c r="AS224" s="134"/>
      <c r="AT224" s="134"/>
      <c r="AU224" s="134"/>
      <c r="AV224" s="134"/>
      <c r="AW224" s="134"/>
      <c r="AX224" s="134"/>
      <c r="AY224" s="134"/>
      <c r="AZ224" s="134"/>
      <c r="BA224" s="134"/>
      <c r="BB224" s="134"/>
    </row>
    <row r="225">
      <c r="A225" s="157" t="str">
        <f>Work!A75</f>
        <v>Vale of White Horse District Council</v>
      </c>
      <c r="B225" s="140">
        <f>Work!G75</f>
        <v>43509</v>
      </c>
      <c r="C225" s="142">
        <f t="shared" si="28"/>
        <v>653050</v>
      </c>
      <c r="D225" s="142">
        <f t="shared" si="41"/>
        <v>6368279</v>
      </c>
      <c r="E225" s="142">
        <f t="shared" si="44"/>
        <v>5752879</v>
      </c>
      <c r="F225" s="141">
        <f>Work!E75+F224</f>
        <v>13225547</v>
      </c>
      <c r="G225" s="142">
        <f t="shared" si="49"/>
        <v>1646966</v>
      </c>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65" t="s">
        <v>1086</v>
      </c>
      <c r="AH225" s="144">
        <f t="shared" si="1"/>
        <v>27646721</v>
      </c>
      <c r="AI225" s="145">
        <f t="shared" si="2"/>
        <v>43509</v>
      </c>
      <c r="AJ225" s="143">
        <f t="shared" si="46"/>
        <v>313</v>
      </c>
      <c r="AK225" s="146">
        <v>1.0</v>
      </c>
      <c r="AL225" s="146">
        <f>sum(AK166:AK225)</f>
        <v>313</v>
      </c>
      <c r="AM225" s="143">
        <f t="shared" si="47"/>
        <v>4</v>
      </c>
      <c r="AN225" s="134"/>
      <c r="AO225" s="134"/>
      <c r="AP225" s="134"/>
      <c r="AQ225" s="134"/>
      <c r="AR225" s="134"/>
      <c r="AS225" s="134"/>
      <c r="AT225" s="134"/>
      <c r="AU225" s="134"/>
      <c r="AV225" s="134"/>
      <c r="AW225" s="134"/>
      <c r="AX225" s="134"/>
      <c r="AY225" s="134"/>
      <c r="AZ225" s="134"/>
      <c r="BA225" s="134"/>
      <c r="BB225" s="134"/>
    </row>
    <row r="226">
      <c r="A226" s="156" t="str">
        <f>Work!A339</f>
        <v>Quebec 28</v>
      </c>
      <c r="B226" s="149">
        <f>Work!G339</f>
        <v>43510</v>
      </c>
      <c r="C226" s="150">
        <f t="shared" si="28"/>
        <v>653050</v>
      </c>
      <c r="D226" s="150">
        <f t="shared" si="41"/>
        <v>6368279</v>
      </c>
      <c r="E226" s="151">
        <f>Work!E339+E225</f>
        <v>5840814</v>
      </c>
      <c r="F226" s="150">
        <f t="shared" ref="F226:G226" si="50">F225</f>
        <v>13225547</v>
      </c>
      <c r="G226" s="150">
        <f t="shared" si="50"/>
        <v>1646966</v>
      </c>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5" t="s">
        <v>1049</v>
      </c>
      <c r="AH226" s="153">
        <f t="shared" si="1"/>
        <v>27734656</v>
      </c>
      <c r="AI226" s="154">
        <f t="shared" si="2"/>
        <v>43510</v>
      </c>
      <c r="AJ226" s="152">
        <f t="shared" si="46"/>
        <v>341</v>
      </c>
      <c r="AK226" s="155">
        <v>28.0</v>
      </c>
      <c r="AL226" s="155">
        <f>sum(AK166:AK226)</f>
        <v>341</v>
      </c>
      <c r="AM226" s="152">
        <f t="shared" si="47"/>
        <v>4</v>
      </c>
      <c r="AN226" s="148"/>
      <c r="AO226" s="148"/>
      <c r="AP226" s="148"/>
      <c r="AQ226" s="148"/>
      <c r="AR226" s="148"/>
      <c r="AS226" s="148"/>
      <c r="AT226" s="148"/>
      <c r="AU226" s="148"/>
      <c r="AV226" s="148"/>
      <c r="AW226" s="148"/>
      <c r="AX226" s="148"/>
      <c r="AY226" s="148"/>
      <c r="AZ226" s="148"/>
      <c r="BA226" s="148"/>
      <c r="BB226" s="148"/>
    </row>
    <row r="227">
      <c r="A227" s="139" t="str">
        <f>Work!A76</f>
        <v>Chard Town Council</v>
      </c>
      <c r="B227" s="140">
        <f>Work!G76</f>
        <v>43514</v>
      </c>
      <c r="C227" s="142">
        <f t="shared" si="28"/>
        <v>653050</v>
      </c>
      <c r="D227" s="142">
        <f t="shared" si="41"/>
        <v>6368279</v>
      </c>
      <c r="E227" s="142">
        <f t="shared" ref="E227:E230" si="51">E226</f>
        <v>5840814</v>
      </c>
      <c r="F227" s="141">
        <f>Work!E76+F226</f>
        <v>13237274</v>
      </c>
      <c r="G227" s="142">
        <f t="shared" ref="G227:G229" si="52">G226</f>
        <v>1646966</v>
      </c>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58" t="s">
        <v>1086</v>
      </c>
      <c r="AH227" s="144">
        <f t="shared" si="1"/>
        <v>27746383</v>
      </c>
      <c r="AI227" s="145">
        <f t="shared" si="2"/>
        <v>43514</v>
      </c>
      <c r="AJ227" s="143">
        <f t="shared" si="46"/>
        <v>342</v>
      </c>
      <c r="AK227" s="146">
        <v>1.0</v>
      </c>
      <c r="AL227" s="146">
        <f>sum(AK166:AK227)</f>
        <v>342</v>
      </c>
      <c r="AM227" s="143">
        <f t="shared" si="47"/>
        <v>4</v>
      </c>
      <c r="AN227" s="134"/>
      <c r="AO227" s="134"/>
      <c r="AP227" s="134"/>
      <c r="AQ227" s="134"/>
      <c r="AR227" s="134"/>
      <c r="AS227" s="134"/>
      <c r="AT227" s="134"/>
      <c r="AU227" s="134"/>
      <c r="AV227" s="134"/>
      <c r="AW227" s="134"/>
      <c r="AX227" s="134"/>
      <c r="AY227" s="134"/>
      <c r="AZ227" s="134"/>
      <c r="BA227" s="134"/>
      <c r="BB227" s="134"/>
    </row>
    <row r="228">
      <c r="A228" s="139" t="str">
        <f>Work!A77</f>
        <v>Cheltenham Borough Council </v>
      </c>
      <c r="B228" s="140">
        <f>Work!G77</f>
        <v>43514</v>
      </c>
      <c r="C228" s="142">
        <f t="shared" si="28"/>
        <v>653050</v>
      </c>
      <c r="D228" s="142">
        <f t="shared" si="41"/>
        <v>6368279</v>
      </c>
      <c r="E228" s="142">
        <f t="shared" si="51"/>
        <v>5840814</v>
      </c>
      <c r="F228" s="141">
        <f>Work!E77+F227</f>
        <v>13354374</v>
      </c>
      <c r="G228" s="142">
        <f t="shared" si="52"/>
        <v>1646966</v>
      </c>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58" t="s">
        <v>1086</v>
      </c>
      <c r="AH228" s="144">
        <f t="shared" si="1"/>
        <v>27863483</v>
      </c>
      <c r="AI228" s="145">
        <f t="shared" si="2"/>
        <v>43514</v>
      </c>
      <c r="AJ228" s="143">
        <f t="shared" si="46"/>
        <v>343</v>
      </c>
      <c r="AK228" s="146">
        <v>1.0</v>
      </c>
      <c r="AL228" s="146">
        <f>sum(AK166:AK228)</f>
        <v>343</v>
      </c>
      <c r="AM228" s="143">
        <f t="shared" si="47"/>
        <v>4</v>
      </c>
      <c r="AN228" s="134"/>
      <c r="AO228" s="134"/>
      <c r="AP228" s="134"/>
      <c r="AQ228" s="134"/>
      <c r="AR228" s="134"/>
      <c r="AS228" s="134"/>
      <c r="AT228" s="134"/>
      <c r="AU228" s="134"/>
      <c r="AV228" s="134"/>
      <c r="AW228" s="134"/>
      <c r="AX228" s="134"/>
      <c r="AY228" s="134"/>
      <c r="AZ228" s="134"/>
      <c r="BA228" s="134"/>
      <c r="BB228" s="134"/>
    </row>
    <row r="229">
      <c r="A229" s="139" t="str">
        <f>Work!A78</f>
        <v>Wirksworth Town Council</v>
      </c>
      <c r="B229" s="140">
        <f>Work!G78</f>
        <v>43514</v>
      </c>
      <c r="C229" s="142">
        <f t="shared" si="28"/>
        <v>653050</v>
      </c>
      <c r="D229" s="142">
        <f t="shared" si="41"/>
        <v>6368279</v>
      </c>
      <c r="E229" s="142">
        <f t="shared" si="51"/>
        <v>5840814</v>
      </c>
      <c r="F229" s="141">
        <f>Work!E78+F228</f>
        <v>13359412</v>
      </c>
      <c r="G229" s="142">
        <f t="shared" si="52"/>
        <v>1646966</v>
      </c>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65" t="s">
        <v>1086</v>
      </c>
      <c r="AH229" s="144">
        <f t="shared" si="1"/>
        <v>27868521</v>
      </c>
      <c r="AI229" s="145">
        <f t="shared" si="2"/>
        <v>43514</v>
      </c>
      <c r="AJ229" s="143">
        <f t="shared" si="46"/>
        <v>344</v>
      </c>
      <c r="AK229" s="146">
        <v>1.0</v>
      </c>
      <c r="AL229" s="146">
        <f>sum(AK166:AK229)</f>
        <v>344</v>
      </c>
      <c r="AM229" s="143">
        <f t="shared" si="47"/>
        <v>4</v>
      </c>
      <c r="AN229" s="134"/>
      <c r="AO229" s="134"/>
      <c r="AP229" s="134"/>
      <c r="AQ229" s="134"/>
      <c r="AR229" s="134"/>
      <c r="AS229" s="134"/>
      <c r="AT229" s="134"/>
      <c r="AU229" s="134"/>
      <c r="AV229" s="134"/>
      <c r="AW229" s="134"/>
      <c r="AX229" s="134"/>
      <c r="AY229" s="134"/>
      <c r="AZ229" s="134"/>
      <c r="BA229" s="134"/>
      <c r="BB229" s="134"/>
    </row>
    <row r="230">
      <c r="A230" s="139" t="str">
        <f>Data!A65</f>
        <v>Maribyrnong City Council</v>
      </c>
      <c r="B230" s="140">
        <f>Data!E65</f>
        <v>43515</v>
      </c>
      <c r="C230" s="141">
        <f>Data!D65+C229</f>
        <v>735338</v>
      </c>
      <c r="D230" s="142">
        <f t="shared" si="41"/>
        <v>6368279</v>
      </c>
      <c r="E230" s="142">
        <f t="shared" si="51"/>
        <v>5840814</v>
      </c>
      <c r="F230" s="142">
        <f t="shared" ref="F230:G230" si="53">F229</f>
        <v>13359412</v>
      </c>
      <c r="G230" s="142">
        <f t="shared" si="53"/>
        <v>1646966</v>
      </c>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3" t="s">
        <v>974</v>
      </c>
      <c r="AH230" s="144">
        <f t="shared" si="1"/>
        <v>27950809</v>
      </c>
      <c r="AI230" s="145">
        <f t="shared" si="2"/>
        <v>43515</v>
      </c>
      <c r="AJ230" s="143">
        <f t="shared" si="46"/>
        <v>345</v>
      </c>
      <c r="AK230" s="146">
        <v>1.0</v>
      </c>
      <c r="AL230" s="146">
        <f>sum(AK166:AK230)</f>
        <v>345</v>
      </c>
      <c r="AM230" s="143">
        <f t="shared" si="47"/>
        <v>4</v>
      </c>
      <c r="AN230" s="134"/>
      <c r="AO230" s="134"/>
      <c r="AP230" s="134"/>
      <c r="AQ230" s="134"/>
      <c r="AR230" s="134"/>
      <c r="AS230" s="134"/>
      <c r="AT230" s="134"/>
      <c r="AU230" s="134"/>
      <c r="AV230" s="134"/>
      <c r="AW230" s="134"/>
      <c r="AX230" s="134"/>
      <c r="AY230" s="134"/>
      <c r="AZ230" s="134"/>
      <c r="BA230" s="134"/>
      <c r="BB230" s="134"/>
    </row>
    <row r="231">
      <c r="A231" s="139" t="str">
        <f>Work!A340</f>
        <v>City of Edmundston</v>
      </c>
      <c r="B231" s="140">
        <f>Work!G340</f>
        <v>43515</v>
      </c>
      <c r="C231" s="142">
        <f t="shared" ref="C231:F231" si="54">C230</f>
        <v>735338</v>
      </c>
      <c r="D231" s="142">
        <f t="shared" si="54"/>
        <v>6368279</v>
      </c>
      <c r="E231" s="142">
        <f t="shared" si="54"/>
        <v>5840814</v>
      </c>
      <c r="F231" s="142">
        <f t="shared" si="54"/>
        <v>13359412</v>
      </c>
      <c r="G231" s="141">
        <f>Work!E340+G230</f>
        <v>1663546</v>
      </c>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6" t="s">
        <v>1206</v>
      </c>
      <c r="AH231" s="144">
        <f t="shared" si="1"/>
        <v>27967389</v>
      </c>
      <c r="AI231" s="145">
        <f t="shared" si="2"/>
        <v>43515</v>
      </c>
      <c r="AJ231" s="143">
        <f t="shared" si="46"/>
        <v>346</v>
      </c>
      <c r="AK231" s="146">
        <v>1.0</v>
      </c>
      <c r="AL231" s="146">
        <f>sum(AK166:AK231)</f>
        <v>346</v>
      </c>
      <c r="AM231" s="143">
        <f t="shared" si="47"/>
        <v>4</v>
      </c>
      <c r="AN231" s="134"/>
      <c r="AO231" s="134"/>
      <c r="AP231" s="134"/>
      <c r="AQ231" s="134"/>
      <c r="AR231" s="134"/>
      <c r="AS231" s="134"/>
      <c r="AT231" s="134"/>
      <c r="AU231" s="134"/>
      <c r="AV231" s="134"/>
      <c r="AW231" s="134"/>
      <c r="AX231" s="134"/>
      <c r="AY231" s="134"/>
      <c r="AZ231" s="134"/>
      <c r="BA231" s="134"/>
      <c r="BB231" s="134"/>
    </row>
    <row r="232">
      <c r="A232" s="157" t="str">
        <f>Work!A79</f>
        <v>North Somerset Council </v>
      </c>
      <c r="B232" s="140">
        <f>Work!G79</f>
        <v>43515</v>
      </c>
      <c r="C232" s="142">
        <f t="shared" ref="C232:E232" si="55">C231</f>
        <v>735338</v>
      </c>
      <c r="D232" s="142">
        <f t="shared" si="55"/>
        <v>6368279</v>
      </c>
      <c r="E232" s="142">
        <f t="shared" si="55"/>
        <v>5840814</v>
      </c>
      <c r="F232" s="141">
        <f>Work!E79+F231</f>
        <v>13572212</v>
      </c>
      <c r="G232" s="142">
        <f>G231</f>
        <v>1663546</v>
      </c>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c r="AG232" s="158" t="s">
        <v>1086</v>
      </c>
      <c r="AH232" s="144">
        <f t="shared" si="1"/>
        <v>28180189</v>
      </c>
      <c r="AI232" s="145">
        <f t="shared" si="2"/>
        <v>43515</v>
      </c>
      <c r="AJ232" s="143">
        <f t="shared" si="46"/>
        <v>347</v>
      </c>
      <c r="AK232" s="146">
        <v>1.0</v>
      </c>
      <c r="AL232" s="146">
        <f>sum(AK166:AK232)</f>
        <v>347</v>
      </c>
      <c r="AM232" s="143">
        <f t="shared" si="47"/>
        <v>4</v>
      </c>
      <c r="AN232" s="134"/>
      <c r="AO232" s="134"/>
      <c r="AP232" s="134"/>
      <c r="AQ232" s="134"/>
      <c r="AR232" s="134"/>
      <c r="AS232" s="134"/>
      <c r="AT232" s="134"/>
      <c r="AU232" s="134"/>
      <c r="AV232" s="134"/>
      <c r="AW232" s="134"/>
      <c r="AX232" s="134"/>
      <c r="AY232" s="134"/>
      <c r="AZ232" s="134"/>
      <c r="BA232" s="134"/>
      <c r="BB232" s="134"/>
    </row>
    <row r="233">
      <c r="A233" s="139" t="str">
        <f>Work!A542</f>
        <v>Canton of Basel-City (Basel-Stadt)</v>
      </c>
      <c r="B233" s="140">
        <f>Work!G542</f>
        <v>43516</v>
      </c>
      <c r="C233" s="142">
        <f t="shared" ref="C233:G233" si="56">C232</f>
        <v>735338</v>
      </c>
      <c r="D233" s="142">
        <f t="shared" si="56"/>
        <v>6368279</v>
      </c>
      <c r="E233" s="142">
        <f t="shared" si="56"/>
        <v>5840814</v>
      </c>
      <c r="F233" s="142">
        <f t="shared" si="56"/>
        <v>13572212</v>
      </c>
      <c r="G233" s="142">
        <f t="shared" si="56"/>
        <v>1663546</v>
      </c>
      <c r="H233" s="141">
        <f>Work!E542</f>
        <v>200283</v>
      </c>
      <c r="I233" s="141"/>
      <c r="J233" s="141"/>
      <c r="K233" s="141"/>
      <c r="L233" s="141"/>
      <c r="M233" s="141"/>
      <c r="N233" s="141"/>
      <c r="O233" s="141"/>
      <c r="P233" s="142"/>
      <c r="Q233" s="142"/>
      <c r="R233" s="142"/>
      <c r="S233" s="142"/>
      <c r="T233" s="142"/>
      <c r="U233" s="142"/>
      <c r="V233" s="142"/>
      <c r="W233" s="142"/>
      <c r="X233" s="142"/>
      <c r="Y233" s="142"/>
      <c r="Z233" s="142"/>
      <c r="AA233" s="142"/>
      <c r="AB233" s="142"/>
      <c r="AC233" s="142"/>
      <c r="AD233" s="142"/>
      <c r="AE233" s="142"/>
      <c r="AF233" s="142"/>
      <c r="AG233" s="146" t="s">
        <v>1369</v>
      </c>
      <c r="AH233" s="144">
        <f t="shared" si="1"/>
        <v>28380472</v>
      </c>
      <c r="AI233" s="145">
        <f t="shared" si="2"/>
        <v>43516</v>
      </c>
      <c r="AJ233" s="143">
        <f t="shared" si="46"/>
        <v>348</v>
      </c>
      <c r="AK233" s="146">
        <v>1.0</v>
      </c>
      <c r="AL233" s="146">
        <f>sum(AK166:AK233)</f>
        <v>348</v>
      </c>
      <c r="AM233" s="143">
        <f>AM232+1</f>
        <v>5</v>
      </c>
      <c r="AN233" s="134"/>
      <c r="AO233" s="134"/>
      <c r="AP233" s="134"/>
      <c r="AQ233" s="134"/>
      <c r="AR233" s="134"/>
      <c r="AS233" s="134"/>
      <c r="AT233" s="134"/>
      <c r="AU233" s="134"/>
      <c r="AV233" s="134"/>
      <c r="AW233" s="134"/>
      <c r="AX233" s="134"/>
      <c r="AY233" s="134"/>
      <c r="AZ233" s="134"/>
      <c r="BA233" s="134"/>
      <c r="BB233" s="134"/>
    </row>
    <row r="234">
      <c r="A234" s="139" t="str">
        <f>Work!A80</f>
        <v>Carmarthenshire County Council</v>
      </c>
      <c r="B234" s="140">
        <f>Work!G80</f>
        <v>43516</v>
      </c>
      <c r="C234" s="142">
        <f t="shared" ref="C234:E234" si="57">C233</f>
        <v>735338</v>
      </c>
      <c r="D234" s="142">
        <f t="shared" si="57"/>
        <v>6368279</v>
      </c>
      <c r="E234" s="142">
        <f t="shared" si="57"/>
        <v>5840814</v>
      </c>
      <c r="F234" s="141">
        <f>Work!E80+F233</f>
        <v>13757812</v>
      </c>
      <c r="G234" s="142">
        <f t="shared" ref="G234:H234" si="58">G233</f>
        <v>1663546</v>
      </c>
      <c r="H234" s="142">
        <f t="shared" si="58"/>
        <v>200283</v>
      </c>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58" t="s">
        <v>1086</v>
      </c>
      <c r="AH234" s="144">
        <f t="shared" si="1"/>
        <v>28566072</v>
      </c>
      <c r="AI234" s="145">
        <f t="shared" si="2"/>
        <v>43516</v>
      </c>
      <c r="AJ234" s="143">
        <f t="shared" si="46"/>
        <v>349</v>
      </c>
      <c r="AK234" s="146">
        <v>1.0</v>
      </c>
      <c r="AL234" s="146">
        <f>sum(AK166:AK234)</f>
        <v>349</v>
      </c>
      <c r="AM234" s="143">
        <f t="shared" ref="AM234:AM255" si="61">AM233</f>
        <v>5</v>
      </c>
      <c r="AN234" s="134"/>
      <c r="AO234" s="134"/>
      <c r="AP234" s="134"/>
      <c r="AQ234" s="134"/>
      <c r="AR234" s="134"/>
      <c r="AS234" s="134"/>
      <c r="AT234" s="134"/>
      <c r="AU234" s="134"/>
      <c r="AV234" s="134"/>
      <c r="AW234" s="134"/>
      <c r="AX234" s="134"/>
      <c r="AY234" s="134"/>
      <c r="AZ234" s="134"/>
      <c r="BA234" s="134"/>
      <c r="BB234" s="134"/>
    </row>
    <row r="235">
      <c r="A235" s="139" t="str">
        <f>Work!A81</f>
        <v>Durham County Council</v>
      </c>
      <c r="B235" s="140">
        <f>Work!G81</f>
        <v>43516</v>
      </c>
      <c r="C235" s="142">
        <f t="shared" ref="C235:E235" si="59">C234</f>
        <v>735338</v>
      </c>
      <c r="D235" s="142">
        <f t="shared" si="59"/>
        <v>6368279</v>
      </c>
      <c r="E235" s="142">
        <f t="shared" si="59"/>
        <v>5840814</v>
      </c>
      <c r="F235" s="141">
        <f>Work!E81+F234</f>
        <v>14620412</v>
      </c>
      <c r="G235" s="142">
        <f t="shared" ref="G235:H235" si="60">G234</f>
        <v>1663546</v>
      </c>
      <c r="H235" s="142">
        <f t="shared" si="60"/>
        <v>200283</v>
      </c>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58" t="s">
        <v>1086</v>
      </c>
      <c r="AH235" s="144">
        <f t="shared" si="1"/>
        <v>29428672</v>
      </c>
      <c r="AI235" s="145">
        <f t="shared" si="2"/>
        <v>43516</v>
      </c>
      <c r="AJ235" s="143">
        <f t="shared" si="46"/>
        <v>350</v>
      </c>
      <c r="AK235" s="146">
        <v>1.0</v>
      </c>
      <c r="AL235" s="146">
        <f>sum(AK166:AK235)</f>
        <v>350</v>
      </c>
      <c r="AM235" s="143">
        <f t="shared" si="61"/>
        <v>5</v>
      </c>
      <c r="AN235" s="134"/>
      <c r="AO235" s="134"/>
      <c r="AP235" s="134"/>
      <c r="AQ235" s="134"/>
      <c r="AR235" s="134"/>
      <c r="AS235" s="134"/>
      <c r="AT235" s="134"/>
      <c r="AU235" s="134"/>
      <c r="AV235" s="134"/>
      <c r="AW235" s="134"/>
      <c r="AX235" s="134"/>
      <c r="AY235" s="134"/>
      <c r="AZ235" s="134"/>
      <c r="BA235" s="134"/>
      <c r="BB235" s="134"/>
    </row>
    <row r="236">
      <c r="A236" s="139" t="str">
        <f>Work!A82</f>
        <v>Somerset County Council </v>
      </c>
      <c r="B236" s="140">
        <f>Work!G82</f>
        <v>43516</v>
      </c>
      <c r="C236" s="142">
        <f t="shared" ref="C236:E236" si="62">C235</f>
        <v>735338</v>
      </c>
      <c r="D236" s="142">
        <f t="shared" si="62"/>
        <v>6368279</v>
      </c>
      <c r="E236" s="142">
        <f t="shared" si="62"/>
        <v>5840814</v>
      </c>
      <c r="F236" s="141">
        <f>Work!I87+F235</f>
        <v>15125878</v>
      </c>
      <c r="G236" s="142">
        <f t="shared" ref="G236:H236" si="63">G235</f>
        <v>1663546</v>
      </c>
      <c r="H236" s="142">
        <f t="shared" si="63"/>
        <v>200283</v>
      </c>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65" t="s">
        <v>1086</v>
      </c>
      <c r="AH236" s="144">
        <f t="shared" si="1"/>
        <v>29934138</v>
      </c>
      <c r="AI236" s="145">
        <f t="shared" si="2"/>
        <v>43516</v>
      </c>
      <c r="AJ236" s="143">
        <f t="shared" si="46"/>
        <v>351</v>
      </c>
      <c r="AK236" s="146">
        <v>1.0</v>
      </c>
      <c r="AL236" s="146">
        <f>sum(AK166:AK236)</f>
        <v>351</v>
      </c>
      <c r="AM236" s="143">
        <f t="shared" si="61"/>
        <v>5</v>
      </c>
      <c r="AN236" s="134"/>
      <c r="AO236" s="134"/>
      <c r="AP236" s="134"/>
      <c r="AQ236" s="134"/>
      <c r="AR236" s="134"/>
      <c r="AS236" s="134"/>
      <c r="AT236" s="134"/>
      <c r="AU236" s="134"/>
      <c r="AV236" s="134"/>
      <c r="AW236" s="134"/>
      <c r="AX236" s="134"/>
      <c r="AY236" s="134"/>
      <c r="AZ236" s="134"/>
      <c r="BA236" s="134"/>
      <c r="BB236" s="134"/>
    </row>
    <row r="237">
      <c r="A237" s="157" t="str">
        <f>Work!A341</f>
        <v>Powell River City Council</v>
      </c>
      <c r="B237" s="140">
        <f>Work!G341</f>
        <v>43517</v>
      </c>
      <c r="C237" s="142">
        <f t="shared" ref="C237:F237" si="64">C236</f>
        <v>735338</v>
      </c>
      <c r="D237" s="142">
        <f t="shared" si="64"/>
        <v>6368279</v>
      </c>
      <c r="E237" s="142">
        <f t="shared" si="64"/>
        <v>5840814</v>
      </c>
      <c r="F237" s="142">
        <f t="shared" si="64"/>
        <v>15125878</v>
      </c>
      <c r="G237" s="141">
        <f>Work!E341+G236</f>
        <v>1676703</v>
      </c>
      <c r="H237" s="142">
        <f>H236</f>
        <v>200283</v>
      </c>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6" t="s">
        <v>1206</v>
      </c>
      <c r="AH237" s="144">
        <f t="shared" si="1"/>
        <v>29947295</v>
      </c>
      <c r="AI237" s="145">
        <f t="shared" si="2"/>
        <v>43517</v>
      </c>
      <c r="AJ237" s="143">
        <f t="shared" si="46"/>
        <v>352</v>
      </c>
      <c r="AK237" s="146">
        <v>1.0</v>
      </c>
      <c r="AL237" s="146">
        <f>sum(AK166:AK237)</f>
        <v>352</v>
      </c>
      <c r="AM237" s="143">
        <f t="shared" si="61"/>
        <v>5</v>
      </c>
      <c r="AN237" s="134"/>
      <c r="AO237" s="134"/>
      <c r="AP237" s="134"/>
      <c r="AQ237" s="134"/>
      <c r="AR237" s="134"/>
      <c r="AS237" s="134"/>
      <c r="AT237" s="134"/>
      <c r="AU237" s="134"/>
      <c r="AV237" s="134"/>
      <c r="AW237" s="134"/>
      <c r="AX237" s="134"/>
      <c r="AY237" s="134"/>
      <c r="AZ237" s="134"/>
      <c r="BA237" s="134"/>
      <c r="BB237" s="134"/>
    </row>
    <row r="238">
      <c r="A238" s="139" t="str">
        <f>Work!A88</f>
        <v>Cambridge City Council</v>
      </c>
      <c r="B238" s="140">
        <f>Work!G88</f>
        <v>43517</v>
      </c>
      <c r="C238" s="142">
        <f t="shared" ref="C238:E238" si="65">C237</f>
        <v>735338</v>
      </c>
      <c r="D238" s="142">
        <f t="shared" si="65"/>
        <v>6368279</v>
      </c>
      <c r="E238" s="142">
        <f t="shared" si="65"/>
        <v>5840814</v>
      </c>
      <c r="F238" s="141">
        <f>Work!E88+F237</f>
        <v>15249745</v>
      </c>
      <c r="G238" s="142">
        <f t="shared" ref="G238:H238" si="66">G237</f>
        <v>1676703</v>
      </c>
      <c r="H238" s="142">
        <f t="shared" si="66"/>
        <v>200283</v>
      </c>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58" t="s">
        <v>1086</v>
      </c>
      <c r="AH238" s="144">
        <f t="shared" si="1"/>
        <v>30071162</v>
      </c>
      <c r="AI238" s="145">
        <f t="shared" si="2"/>
        <v>43517</v>
      </c>
      <c r="AJ238" s="143">
        <f t="shared" si="46"/>
        <v>353</v>
      </c>
      <c r="AK238" s="146">
        <v>1.0</v>
      </c>
      <c r="AL238" s="146">
        <f>sum(AK166:AK238)</f>
        <v>353</v>
      </c>
      <c r="AM238" s="143">
        <f t="shared" si="61"/>
        <v>5</v>
      </c>
      <c r="AN238" s="134"/>
      <c r="AO238" s="134"/>
      <c r="AP238" s="134"/>
      <c r="AQ238" s="134"/>
      <c r="AR238" s="134"/>
      <c r="AS238" s="134"/>
      <c r="AT238" s="134"/>
      <c r="AU238" s="134"/>
      <c r="AV238" s="134"/>
      <c r="AW238" s="134"/>
      <c r="AX238" s="134"/>
      <c r="AY238" s="134"/>
      <c r="AZ238" s="134"/>
      <c r="BA238" s="134"/>
      <c r="BB238" s="134"/>
    </row>
    <row r="239">
      <c r="A239" s="139" t="str">
        <f>Work!A89</f>
        <v>Devon County Council</v>
      </c>
      <c r="B239" s="140">
        <f>Work!G89</f>
        <v>43517</v>
      </c>
      <c r="C239" s="142">
        <f t="shared" ref="C239:E239" si="67">C238</f>
        <v>735338</v>
      </c>
      <c r="D239" s="142">
        <f t="shared" si="67"/>
        <v>6368279</v>
      </c>
      <c r="E239" s="142">
        <f t="shared" si="67"/>
        <v>5840814</v>
      </c>
      <c r="F239" s="141">
        <f>Work!I91+F238</f>
        <v>16036955</v>
      </c>
      <c r="G239" s="142">
        <f t="shared" ref="G239:H239" si="68">G238</f>
        <v>1676703</v>
      </c>
      <c r="H239" s="142">
        <f t="shared" si="68"/>
        <v>200283</v>
      </c>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58" t="s">
        <v>1086</v>
      </c>
      <c r="AH239" s="144">
        <f t="shared" si="1"/>
        <v>30858372</v>
      </c>
      <c r="AI239" s="145">
        <f t="shared" si="2"/>
        <v>43517</v>
      </c>
      <c r="AJ239" s="143">
        <f t="shared" si="46"/>
        <v>354</v>
      </c>
      <c r="AK239" s="146">
        <v>1.0</v>
      </c>
      <c r="AL239" s="146">
        <f>sum(AK166:AK239)</f>
        <v>354</v>
      </c>
      <c r="AM239" s="143">
        <f t="shared" si="61"/>
        <v>5</v>
      </c>
      <c r="AN239" s="134"/>
      <c r="AO239" s="134"/>
      <c r="AP239" s="134"/>
      <c r="AQ239" s="134"/>
      <c r="AR239" s="134"/>
      <c r="AS239" s="134"/>
      <c r="AT239" s="134"/>
      <c r="AU239" s="134"/>
      <c r="AV239" s="134"/>
      <c r="AW239" s="134"/>
      <c r="AX239" s="134"/>
      <c r="AY239" s="134"/>
      <c r="AZ239" s="134"/>
      <c r="BA239" s="134"/>
      <c r="BB239" s="134"/>
    </row>
    <row r="240">
      <c r="A240" s="139" t="str">
        <f>Work!A92</f>
        <v>Somerset West and Taunton Council</v>
      </c>
      <c r="B240" s="140">
        <f>Work!G92</f>
        <v>43517</v>
      </c>
      <c r="C240" s="142">
        <f t="shared" ref="C240:H240" si="69">C239</f>
        <v>735338</v>
      </c>
      <c r="D240" s="142">
        <f t="shared" si="69"/>
        <v>6368279</v>
      </c>
      <c r="E240" s="142">
        <f t="shared" si="69"/>
        <v>5840814</v>
      </c>
      <c r="F240" s="163">
        <f t="shared" si="69"/>
        <v>16036955</v>
      </c>
      <c r="G240" s="142">
        <f t="shared" si="69"/>
        <v>1676703</v>
      </c>
      <c r="H240" s="142">
        <f t="shared" si="69"/>
        <v>200283</v>
      </c>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65" t="s">
        <v>1086</v>
      </c>
      <c r="AH240" s="144">
        <f t="shared" si="1"/>
        <v>30858372</v>
      </c>
      <c r="AI240" s="145">
        <f t="shared" si="2"/>
        <v>43517</v>
      </c>
      <c r="AJ240" s="143">
        <f t="shared" si="46"/>
        <v>355</v>
      </c>
      <c r="AK240" s="146">
        <v>1.0</v>
      </c>
      <c r="AL240" s="146">
        <f>sum(AK166:AK240)</f>
        <v>355</v>
      </c>
      <c r="AM240" s="143">
        <f t="shared" si="61"/>
        <v>5</v>
      </c>
      <c r="AN240" s="134"/>
      <c r="AO240" s="134"/>
      <c r="AP240" s="134"/>
      <c r="AQ240" s="134"/>
      <c r="AR240" s="134"/>
      <c r="AS240" s="134"/>
      <c r="AT240" s="134"/>
      <c r="AU240" s="134"/>
      <c r="AV240" s="134"/>
      <c r="AW240" s="134"/>
      <c r="AX240" s="134"/>
      <c r="AY240" s="134"/>
      <c r="AZ240" s="134"/>
      <c r="BA240" s="134"/>
      <c r="BB240" s="134"/>
    </row>
    <row r="241">
      <c r="A241" s="139" t="str">
        <f>Data!A95</f>
        <v>Upper Hunter Shire Council</v>
      </c>
      <c r="B241" s="140">
        <f>Data!E95</f>
        <v>43521</v>
      </c>
      <c r="C241" s="141">
        <f>Data!D95+C240</f>
        <v>749558</v>
      </c>
      <c r="D241" s="142">
        <f t="shared" ref="D241:H241" si="70">D240</f>
        <v>6368279</v>
      </c>
      <c r="E241" s="142">
        <f t="shared" si="70"/>
        <v>5840814</v>
      </c>
      <c r="F241" s="142">
        <f t="shared" si="70"/>
        <v>16036955</v>
      </c>
      <c r="G241" s="142">
        <f t="shared" si="70"/>
        <v>1676703</v>
      </c>
      <c r="H241" s="142">
        <f t="shared" si="70"/>
        <v>200283</v>
      </c>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6" t="s">
        <v>974</v>
      </c>
      <c r="AH241" s="144">
        <f t="shared" si="1"/>
        <v>30872592</v>
      </c>
      <c r="AI241" s="145">
        <f t="shared" si="2"/>
        <v>43521</v>
      </c>
      <c r="AJ241" s="143">
        <f t="shared" si="46"/>
        <v>356</v>
      </c>
      <c r="AK241" s="146">
        <v>1.0</v>
      </c>
      <c r="AL241" s="146">
        <f>sum(AK166:AK241)</f>
        <v>356</v>
      </c>
      <c r="AM241" s="143">
        <f t="shared" si="61"/>
        <v>5</v>
      </c>
      <c r="AN241" s="134"/>
      <c r="AO241" s="134"/>
      <c r="AP241" s="134"/>
      <c r="AQ241" s="134"/>
      <c r="AR241" s="134"/>
      <c r="AS241" s="134"/>
      <c r="AT241" s="134"/>
      <c r="AU241" s="134"/>
      <c r="AV241" s="134"/>
      <c r="AW241" s="134"/>
      <c r="AX241" s="134"/>
      <c r="AY241" s="134"/>
      <c r="AZ241" s="134"/>
      <c r="BA241" s="134"/>
      <c r="BB241" s="134"/>
    </row>
    <row r="242">
      <c r="A242" s="157" t="str">
        <f>Work!A93</f>
        <v>Mendip District Council</v>
      </c>
      <c r="B242" s="140">
        <f>Work!G93</f>
        <v>43521</v>
      </c>
      <c r="C242" s="142">
        <f t="shared" ref="C242:H242" si="71">C241</f>
        <v>749558</v>
      </c>
      <c r="D242" s="142">
        <f t="shared" si="71"/>
        <v>6368279</v>
      </c>
      <c r="E242" s="142">
        <f t="shared" si="71"/>
        <v>5840814</v>
      </c>
      <c r="F242" s="163">
        <f t="shared" si="71"/>
        <v>16036955</v>
      </c>
      <c r="G242" s="142">
        <f t="shared" si="71"/>
        <v>1676703</v>
      </c>
      <c r="H242" s="142">
        <f t="shared" si="71"/>
        <v>200283</v>
      </c>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65" t="s">
        <v>1086</v>
      </c>
      <c r="AH242" s="144">
        <f t="shared" si="1"/>
        <v>30872592</v>
      </c>
      <c r="AI242" s="145">
        <f t="shared" si="2"/>
        <v>43521</v>
      </c>
      <c r="AJ242" s="143">
        <f t="shared" si="46"/>
        <v>357</v>
      </c>
      <c r="AK242" s="146">
        <v>1.0</v>
      </c>
      <c r="AL242" s="146">
        <f>sum(AK166:AK242)</f>
        <v>357</v>
      </c>
      <c r="AM242" s="143">
        <f t="shared" si="61"/>
        <v>5</v>
      </c>
      <c r="AN242" s="134"/>
      <c r="AO242" s="134"/>
      <c r="AP242" s="134"/>
      <c r="AQ242" s="134"/>
      <c r="AR242" s="134"/>
      <c r="AS242" s="134"/>
      <c r="AT242" s="134"/>
      <c r="AU242" s="134"/>
      <c r="AV242" s="134"/>
      <c r="AW242" s="134"/>
      <c r="AX242" s="134"/>
      <c r="AY242" s="134"/>
      <c r="AZ242" s="134"/>
      <c r="BA242" s="134"/>
      <c r="BB242" s="134"/>
    </row>
    <row r="243">
      <c r="A243" s="156" t="str">
        <f>Work!A342</f>
        <v>Quebec 20</v>
      </c>
      <c r="B243" s="149">
        <f>Work!G342</f>
        <v>43521</v>
      </c>
      <c r="C243" s="150">
        <f t="shared" ref="C243:D243" si="72">C242</f>
        <v>749558</v>
      </c>
      <c r="D243" s="150">
        <f t="shared" si="72"/>
        <v>6368279</v>
      </c>
      <c r="E243" s="151">
        <f>Work!E342+E242</f>
        <v>5876935</v>
      </c>
      <c r="F243" s="150">
        <f t="shared" ref="F243:H243" si="73">F242</f>
        <v>16036955</v>
      </c>
      <c r="G243" s="150">
        <f t="shared" si="73"/>
        <v>1676703</v>
      </c>
      <c r="H243" s="150">
        <f t="shared" si="73"/>
        <v>200283</v>
      </c>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c r="AF243" s="150"/>
      <c r="AG243" s="155" t="s">
        <v>1049</v>
      </c>
      <c r="AH243" s="153">
        <f t="shared" si="1"/>
        <v>30908713</v>
      </c>
      <c r="AI243" s="154">
        <f t="shared" si="2"/>
        <v>43521</v>
      </c>
      <c r="AJ243" s="152">
        <f t="shared" si="46"/>
        <v>377</v>
      </c>
      <c r="AK243" s="155">
        <v>20.0</v>
      </c>
      <c r="AL243" s="155">
        <f>sum(AK166:AK243)</f>
        <v>377</v>
      </c>
      <c r="AM243" s="152">
        <f t="shared" si="61"/>
        <v>5</v>
      </c>
      <c r="AN243" s="148"/>
      <c r="AO243" s="148"/>
      <c r="AP243" s="148"/>
      <c r="AQ243" s="148"/>
      <c r="AR243" s="148"/>
      <c r="AS243" s="148"/>
      <c r="AT243" s="148"/>
      <c r="AU243" s="148"/>
      <c r="AV243" s="148"/>
      <c r="AW243" s="148"/>
      <c r="AX243" s="148"/>
      <c r="AY243" s="148"/>
      <c r="AZ243" s="148"/>
      <c r="BA243" s="148"/>
      <c r="BB243" s="148"/>
    </row>
    <row r="244">
      <c r="A244" s="139" t="str">
        <f>Work!A94</f>
        <v>Saint Just-in-Penwith Town Council</v>
      </c>
      <c r="B244" s="140">
        <f>Work!G94</f>
        <v>43521</v>
      </c>
      <c r="C244" s="142">
        <f t="shared" ref="C244:H244" si="74">C243</f>
        <v>749558</v>
      </c>
      <c r="D244" s="142">
        <f t="shared" si="74"/>
        <v>6368279</v>
      </c>
      <c r="E244" s="142">
        <f t="shared" si="74"/>
        <v>5876935</v>
      </c>
      <c r="F244" s="163">
        <f t="shared" si="74"/>
        <v>16036955</v>
      </c>
      <c r="G244" s="142">
        <f t="shared" si="74"/>
        <v>1676703</v>
      </c>
      <c r="H244" s="142">
        <f t="shared" si="74"/>
        <v>200283</v>
      </c>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65" t="s">
        <v>1086</v>
      </c>
      <c r="AH244" s="144">
        <f t="shared" si="1"/>
        <v>30908713</v>
      </c>
      <c r="AI244" s="145">
        <f t="shared" si="2"/>
        <v>43521</v>
      </c>
      <c r="AJ244" s="143">
        <f t="shared" si="46"/>
        <v>378</v>
      </c>
      <c r="AK244" s="146">
        <v>1.0</v>
      </c>
      <c r="AL244" s="146">
        <f>sum(AK166:AK244)</f>
        <v>378</v>
      </c>
      <c r="AM244" s="143">
        <f t="shared" si="61"/>
        <v>5</v>
      </c>
      <c r="AN244" s="134"/>
      <c r="AO244" s="134"/>
      <c r="AP244" s="134"/>
      <c r="AQ244" s="134"/>
      <c r="AR244" s="134"/>
      <c r="AS244" s="134"/>
      <c r="AT244" s="134"/>
      <c r="AU244" s="134"/>
      <c r="AV244" s="134"/>
      <c r="AW244" s="134"/>
      <c r="AX244" s="134"/>
      <c r="AY244" s="134"/>
      <c r="AZ244" s="134"/>
      <c r="BA244" s="134"/>
      <c r="BB244" s="134"/>
    </row>
    <row r="245">
      <c r="A245" s="139" t="str">
        <f>Data!A26</f>
        <v>Blue Mountains City Council</v>
      </c>
      <c r="B245" s="140">
        <f>Data!E26</f>
        <v>43522</v>
      </c>
      <c r="C245" s="141">
        <f>Data!D26+C244</f>
        <v>826462</v>
      </c>
      <c r="D245" s="142">
        <f t="shared" ref="D245:H245" si="75">D244</f>
        <v>6368279</v>
      </c>
      <c r="E245" s="142">
        <f t="shared" si="75"/>
        <v>5876935</v>
      </c>
      <c r="F245" s="142">
        <f t="shared" si="75"/>
        <v>16036955</v>
      </c>
      <c r="G245" s="142">
        <f t="shared" si="75"/>
        <v>1676703</v>
      </c>
      <c r="H245" s="142">
        <f t="shared" si="75"/>
        <v>200283</v>
      </c>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6" t="s">
        <v>974</v>
      </c>
      <c r="AH245" s="144">
        <f t="shared" si="1"/>
        <v>30985617</v>
      </c>
      <c r="AI245" s="145">
        <f t="shared" si="2"/>
        <v>43522</v>
      </c>
      <c r="AJ245" s="143">
        <f t="shared" si="46"/>
        <v>379</v>
      </c>
      <c r="AK245" s="146">
        <v>1.0</v>
      </c>
      <c r="AL245" s="146">
        <f>sum(AK166:AK245)</f>
        <v>379</v>
      </c>
      <c r="AM245" s="143">
        <f t="shared" si="61"/>
        <v>5</v>
      </c>
      <c r="AN245" s="134"/>
      <c r="AO245" s="134"/>
      <c r="AP245" s="134"/>
      <c r="AQ245" s="134"/>
      <c r="AR245" s="134"/>
      <c r="AS245" s="134"/>
      <c r="AT245" s="134"/>
      <c r="AU245" s="134"/>
      <c r="AV245" s="134"/>
      <c r="AW245" s="134"/>
      <c r="AX245" s="134"/>
      <c r="AY245" s="134"/>
      <c r="AZ245" s="134"/>
      <c r="BA245" s="134"/>
      <c r="BB245" s="134"/>
    </row>
    <row r="246">
      <c r="A246" s="157" t="str">
        <f>Work!A95</f>
        <v>Reading Borough Council</v>
      </c>
      <c r="B246" s="140">
        <f>Work!G95</f>
        <v>43522</v>
      </c>
      <c r="C246" s="142">
        <f t="shared" ref="C246:E246" si="76">C245</f>
        <v>826462</v>
      </c>
      <c r="D246" s="142">
        <f t="shared" si="76"/>
        <v>6368279</v>
      </c>
      <c r="E246" s="142">
        <f t="shared" si="76"/>
        <v>5876935</v>
      </c>
      <c r="F246" s="141">
        <f>Work!E95+F245</f>
        <v>16200055</v>
      </c>
      <c r="G246" s="142">
        <f t="shared" ref="G246:H246" si="77">G245</f>
        <v>1676703</v>
      </c>
      <c r="H246" s="142">
        <f t="shared" si="77"/>
        <v>200283</v>
      </c>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58" t="s">
        <v>1086</v>
      </c>
      <c r="AH246" s="144">
        <f t="shared" si="1"/>
        <v>31148717</v>
      </c>
      <c r="AI246" s="145">
        <f t="shared" si="2"/>
        <v>43522</v>
      </c>
      <c r="AJ246" s="143">
        <f t="shared" si="46"/>
        <v>380</v>
      </c>
      <c r="AK246" s="146">
        <v>1.0</v>
      </c>
      <c r="AL246" s="146">
        <f>sum(AK166:AK246)</f>
        <v>380</v>
      </c>
      <c r="AM246" s="143">
        <f t="shared" si="61"/>
        <v>5</v>
      </c>
      <c r="AN246" s="134"/>
      <c r="AO246" s="134"/>
      <c r="AP246" s="134"/>
      <c r="AQ246" s="134"/>
      <c r="AR246" s="134"/>
      <c r="AS246" s="134"/>
      <c r="AT246" s="134"/>
      <c r="AU246" s="134"/>
      <c r="AV246" s="134"/>
      <c r="AW246" s="134"/>
      <c r="AX246" s="134"/>
      <c r="AY246" s="134"/>
      <c r="AZ246" s="134"/>
      <c r="BA246" s="134"/>
      <c r="BB246" s="134"/>
    </row>
    <row r="247">
      <c r="A247" s="139" t="str">
        <f>Work!A96</f>
        <v>South Lakeland District Council</v>
      </c>
      <c r="B247" s="140">
        <f>Work!G96</f>
        <v>43522</v>
      </c>
      <c r="C247" s="142">
        <f t="shared" ref="C247:E247" si="78">C246</f>
        <v>826462</v>
      </c>
      <c r="D247" s="142">
        <f t="shared" si="78"/>
        <v>6368279</v>
      </c>
      <c r="E247" s="142">
        <f t="shared" si="78"/>
        <v>5876935</v>
      </c>
      <c r="F247" s="141">
        <f>Work!E96+F246</f>
        <v>16303509</v>
      </c>
      <c r="G247" s="142">
        <f t="shared" ref="G247:H247" si="79">G246</f>
        <v>1676703</v>
      </c>
      <c r="H247" s="142">
        <f t="shared" si="79"/>
        <v>200283</v>
      </c>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58" t="s">
        <v>1086</v>
      </c>
      <c r="AH247" s="144">
        <f t="shared" si="1"/>
        <v>31252171</v>
      </c>
      <c r="AI247" s="145">
        <f t="shared" si="2"/>
        <v>43522</v>
      </c>
      <c r="AJ247" s="143">
        <f t="shared" si="46"/>
        <v>381</v>
      </c>
      <c r="AK247" s="146">
        <v>1.0</v>
      </c>
      <c r="AL247" s="146">
        <f>sum(AK166:AK247)</f>
        <v>381</v>
      </c>
      <c r="AM247" s="143">
        <f t="shared" si="61"/>
        <v>5</v>
      </c>
      <c r="AN247" s="134"/>
      <c r="AO247" s="134"/>
      <c r="AP247" s="134"/>
      <c r="AQ247" s="134"/>
      <c r="AR247" s="134"/>
      <c r="AS247" s="134"/>
      <c r="AT247" s="134"/>
      <c r="AU247" s="134"/>
      <c r="AV247" s="134"/>
      <c r="AW247" s="134"/>
      <c r="AX247" s="134"/>
      <c r="AY247" s="134"/>
      <c r="AZ247" s="134"/>
      <c r="BA247" s="134"/>
      <c r="BB247" s="134"/>
    </row>
    <row r="248">
      <c r="A248" s="139" t="str">
        <f>Work!A97</f>
        <v>St Neots Town Council</v>
      </c>
      <c r="B248" s="140">
        <f>Work!G97</f>
        <v>43522</v>
      </c>
      <c r="C248" s="142">
        <f t="shared" ref="C248:E248" si="80">C247</f>
        <v>826462</v>
      </c>
      <c r="D248" s="142">
        <f t="shared" si="80"/>
        <v>6368279</v>
      </c>
      <c r="E248" s="142">
        <f t="shared" si="80"/>
        <v>5876935</v>
      </c>
      <c r="F248" s="141">
        <f>Work!E97+F247</f>
        <v>16334674</v>
      </c>
      <c r="G248" s="142">
        <f t="shared" ref="G248:H248" si="81">G247</f>
        <v>1676703</v>
      </c>
      <c r="H248" s="142">
        <f t="shared" si="81"/>
        <v>200283</v>
      </c>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58" t="s">
        <v>1086</v>
      </c>
      <c r="AH248" s="144">
        <f t="shared" si="1"/>
        <v>31283336</v>
      </c>
      <c r="AI248" s="145">
        <f t="shared" si="2"/>
        <v>43522</v>
      </c>
      <c r="AJ248" s="143">
        <f t="shared" si="46"/>
        <v>382</v>
      </c>
      <c r="AK248" s="146">
        <v>1.0</v>
      </c>
      <c r="AL248" s="146">
        <f>sum(AK166:AK248)</f>
        <v>382</v>
      </c>
      <c r="AM248" s="143">
        <f t="shared" si="61"/>
        <v>5</v>
      </c>
      <c r="AN248" s="134"/>
      <c r="AO248" s="134"/>
      <c r="AP248" s="134"/>
      <c r="AQ248" s="134"/>
      <c r="AR248" s="134"/>
      <c r="AS248" s="134"/>
      <c r="AT248" s="134"/>
      <c r="AU248" s="134"/>
      <c r="AV248" s="134"/>
      <c r="AW248" s="134"/>
      <c r="AX248" s="134"/>
      <c r="AY248" s="134"/>
      <c r="AZ248" s="134"/>
      <c r="BA248" s="134"/>
      <c r="BB248" s="134"/>
    </row>
    <row r="249">
      <c r="A249" s="157" t="str">
        <f>Work!A98</f>
        <v>Wiltshire Council</v>
      </c>
      <c r="B249" s="140">
        <f>Work!G98</f>
        <v>43522</v>
      </c>
      <c r="C249" s="142">
        <f t="shared" ref="C249:E249" si="82">C248</f>
        <v>826462</v>
      </c>
      <c r="D249" s="142">
        <f t="shared" si="82"/>
        <v>6368279</v>
      </c>
      <c r="E249" s="142">
        <f t="shared" si="82"/>
        <v>5876935</v>
      </c>
      <c r="F249" s="141">
        <f>Work!E98+F248</f>
        <v>16769674</v>
      </c>
      <c r="G249" s="142">
        <f t="shared" ref="G249:H249" si="83">G248</f>
        <v>1676703</v>
      </c>
      <c r="H249" s="142">
        <f t="shared" si="83"/>
        <v>200283</v>
      </c>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58" t="s">
        <v>1086</v>
      </c>
      <c r="AH249" s="144">
        <f t="shared" si="1"/>
        <v>31718336</v>
      </c>
      <c r="AI249" s="145">
        <f t="shared" si="2"/>
        <v>43522</v>
      </c>
      <c r="AJ249" s="143">
        <f t="shared" si="46"/>
        <v>383</v>
      </c>
      <c r="AK249" s="146">
        <v>1.0</v>
      </c>
      <c r="AL249" s="146">
        <f>sum(AK166:AK249)</f>
        <v>383</v>
      </c>
      <c r="AM249" s="143">
        <f t="shared" si="61"/>
        <v>5</v>
      </c>
      <c r="AN249" s="134"/>
      <c r="AO249" s="134"/>
      <c r="AP249" s="134"/>
      <c r="AQ249" s="134"/>
      <c r="AR249" s="134"/>
      <c r="AS249" s="134"/>
      <c r="AT249" s="134"/>
      <c r="AU249" s="134"/>
      <c r="AV249" s="134"/>
      <c r="AW249" s="134"/>
      <c r="AX249" s="134"/>
      <c r="AY249" s="134"/>
      <c r="AZ249" s="134"/>
      <c r="BA249" s="134"/>
      <c r="BB249" s="134"/>
    </row>
    <row r="250">
      <c r="A250" s="157" t="str">
        <f>Work!A543</f>
        <v>Liestal City Council</v>
      </c>
      <c r="B250" s="140">
        <f>Work!G543</f>
        <v>43523</v>
      </c>
      <c r="C250" s="142">
        <f t="shared" ref="C250:G250" si="84">C249</f>
        <v>826462</v>
      </c>
      <c r="D250" s="142">
        <f t="shared" si="84"/>
        <v>6368279</v>
      </c>
      <c r="E250" s="142">
        <f t="shared" si="84"/>
        <v>5876935</v>
      </c>
      <c r="F250" s="142">
        <f t="shared" si="84"/>
        <v>16769674</v>
      </c>
      <c r="G250" s="142">
        <f t="shared" si="84"/>
        <v>1676703</v>
      </c>
      <c r="H250" s="141">
        <f>Work!E543+H249</f>
        <v>214586</v>
      </c>
      <c r="I250" s="141"/>
      <c r="J250" s="141"/>
      <c r="K250" s="141"/>
      <c r="L250" s="141"/>
      <c r="M250" s="141"/>
      <c r="N250" s="141"/>
      <c r="O250" s="141"/>
      <c r="P250" s="142"/>
      <c r="Q250" s="142"/>
      <c r="R250" s="142"/>
      <c r="S250" s="142"/>
      <c r="T250" s="142"/>
      <c r="U250" s="142"/>
      <c r="V250" s="142"/>
      <c r="W250" s="142"/>
      <c r="X250" s="142"/>
      <c r="Y250" s="142"/>
      <c r="Z250" s="142"/>
      <c r="AA250" s="142"/>
      <c r="AB250" s="142"/>
      <c r="AC250" s="142"/>
      <c r="AD250" s="142"/>
      <c r="AE250" s="142"/>
      <c r="AF250" s="142"/>
      <c r="AG250" s="146" t="s">
        <v>1369</v>
      </c>
      <c r="AH250" s="144">
        <f t="shared" si="1"/>
        <v>31732639</v>
      </c>
      <c r="AI250" s="145">
        <f t="shared" si="2"/>
        <v>43523</v>
      </c>
      <c r="AJ250" s="143">
        <f t="shared" si="46"/>
        <v>384</v>
      </c>
      <c r="AK250" s="146">
        <v>1.0</v>
      </c>
      <c r="AL250" s="146">
        <f>sum(AK166:AK250)</f>
        <v>384</v>
      </c>
      <c r="AM250" s="143">
        <f t="shared" si="61"/>
        <v>5</v>
      </c>
      <c r="AN250" s="134"/>
      <c r="AO250" s="134"/>
      <c r="AP250" s="134"/>
      <c r="AQ250" s="134"/>
      <c r="AR250" s="134"/>
      <c r="AS250" s="134"/>
      <c r="AT250" s="134"/>
      <c r="AU250" s="134"/>
      <c r="AV250" s="134"/>
      <c r="AW250" s="134"/>
      <c r="AX250" s="134"/>
      <c r="AY250" s="134"/>
      <c r="AZ250" s="134"/>
      <c r="BA250" s="134"/>
      <c r="BB250" s="134"/>
    </row>
    <row r="251">
      <c r="A251" s="157" t="str">
        <f>Work!A99</f>
        <v>Ards and North Down Borough Council</v>
      </c>
      <c r="B251" s="140">
        <f>Work!G99</f>
        <v>43523</v>
      </c>
      <c r="C251" s="142">
        <f t="shared" ref="C251:E251" si="85">C250</f>
        <v>826462</v>
      </c>
      <c r="D251" s="142">
        <f t="shared" si="85"/>
        <v>6368279</v>
      </c>
      <c r="E251" s="142">
        <f t="shared" si="85"/>
        <v>5876935</v>
      </c>
      <c r="F251" s="141">
        <f>Work!E99+F250</f>
        <v>16926346</v>
      </c>
      <c r="G251" s="142">
        <f t="shared" ref="G251:H251" si="86">G250</f>
        <v>1676703</v>
      </c>
      <c r="H251" s="142">
        <f t="shared" si="86"/>
        <v>214586</v>
      </c>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58" t="s">
        <v>1086</v>
      </c>
      <c r="AH251" s="144">
        <f t="shared" si="1"/>
        <v>31889311</v>
      </c>
      <c r="AI251" s="145">
        <f t="shared" si="2"/>
        <v>43523</v>
      </c>
      <c r="AJ251" s="143">
        <f t="shared" si="46"/>
        <v>385</v>
      </c>
      <c r="AK251" s="146">
        <v>1.0</v>
      </c>
      <c r="AL251" s="146">
        <f>sum(AK166:AK251)</f>
        <v>385</v>
      </c>
      <c r="AM251" s="143">
        <f t="shared" si="61"/>
        <v>5</v>
      </c>
      <c r="AN251" s="134"/>
      <c r="AO251" s="134"/>
      <c r="AP251" s="134"/>
      <c r="AQ251" s="134"/>
      <c r="AR251" s="134"/>
      <c r="AS251" s="134"/>
      <c r="AT251" s="134"/>
      <c r="AU251" s="134"/>
      <c r="AV251" s="134"/>
      <c r="AW251" s="134"/>
      <c r="AX251" s="134"/>
      <c r="AY251" s="134"/>
      <c r="AZ251" s="134"/>
      <c r="BA251" s="134"/>
      <c r="BB251" s="134"/>
    </row>
    <row r="252">
      <c r="A252" s="157" t="str">
        <f>Work!A100</f>
        <v>Lewisham London Borough Council,</v>
      </c>
      <c r="B252" s="140">
        <f>Work!G100</f>
        <v>43523</v>
      </c>
      <c r="C252" s="142">
        <f t="shared" ref="C252:H252" si="87">C251</f>
        <v>826462</v>
      </c>
      <c r="D252" s="142">
        <f t="shared" si="87"/>
        <v>6368279</v>
      </c>
      <c r="E252" s="142">
        <f t="shared" si="87"/>
        <v>5876935</v>
      </c>
      <c r="F252" s="163">
        <f t="shared" si="87"/>
        <v>16926346</v>
      </c>
      <c r="G252" s="142">
        <f t="shared" si="87"/>
        <v>1676703</v>
      </c>
      <c r="H252" s="142">
        <f t="shared" si="87"/>
        <v>214586</v>
      </c>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58" t="s">
        <v>1086</v>
      </c>
      <c r="AH252" s="144">
        <f t="shared" si="1"/>
        <v>31889311</v>
      </c>
      <c r="AI252" s="145">
        <f t="shared" si="2"/>
        <v>43523</v>
      </c>
      <c r="AJ252" s="143">
        <f t="shared" si="46"/>
        <v>386</v>
      </c>
      <c r="AK252" s="146">
        <v>1.0</v>
      </c>
      <c r="AL252" s="146">
        <f>sum(AK166:AK252)</f>
        <v>386</v>
      </c>
      <c r="AM252" s="143">
        <f t="shared" si="61"/>
        <v>5</v>
      </c>
      <c r="AN252" s="134"/>
      <c r="AO252" s="134"/>
      <c r="AP252" s="134"/>
      <c r="AQ252" s="134"/>
      <c r="AR252" s="134"/>
      <c r="AS252" s="134"/>
      <c r="AT252" s="134"/>
      <c r="AU252" s="134"/>
      <c r="AV252" s="134"/>
      <c r="AW252" s="134"/>
      <c r="AX252" s="134"/>
      <c r="AY252" s="134"/>
      <c r="AZ252" s="134"/>
      <c r="BA252" s="134"/>
      <c r="BB252" s="134"/>
    </row>
    <row r="253">
      <c r="A253" s="157" t="str">
        <f>Work!A101</f>
        <v>Welshpool Town Council</v>
      </c>
      <c r="B253" s="140">
        <f>Work!G101</f>
        <v>43523</v>
      </c>
      <c r="C253" s="142">
        <f t="shared" ref="C253:E253" si="88">C252</f>
        <v>826462</v>
      </c>
      <c r="D253" s="142">
        <f t="shared" si="88"/>
        <v>6368279</v>
      </c>
      <c r="E253" s="142">
        <f t="shared" si="88"/>
        <v>5876935</v>
      </c>
      <c r="F253" s="141">
        <f>Work!E101+F252</f>
        <v>16933010</v>
      </c>
      <c r="G253" s="142">
        <f t="shared" ref="G253:H253" si="89">G252</f>
        <v>1676703</v>
      </c>
      <c r="H253" s="142">
        <f t="shared" si="89"/>
        <v>214586</v>
      </c>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58" t="s">
        <v>1086</v>
      </c>
      <c r="AH253" s="144">
        <f t="shared" si="1"/>
        <v>31895975</v>
      </c>
      <c r="AI253" s="145">
        <f t="shared" si="2"/>
        <v>43523</v>
      </c>
      <c r="AJ253" s="143">
        <f t="shared" si="46"/>
        <v>387</v>
      </c>
      <c r="AK253" s="146">
        <v>1.0</v>
      </c>
      <c r="AL253" s="146">
        <f>sum(AK166:AK253)</f>
        <v>387</v>
      </c>
      <c r="AM253" s="143">
        <f t="shared" si="61"/>
        <v>5</v>
      </c>
      <c r="AN253" s="134"/>
      <c r="AO253" s="134"/>
      <c r="AP253" s="134"/>
      <c r="AQ253" s="134"/>
      <c r="AR253" s="134"/>
      <c r="AS253" s="134"/>
      <c r="AT253" s="134"/>
      <c r="AU253" s="134"/>
      <c r="AV253" s="134"/>
      <c r="AW253" s="134"/>
      <c r="AX253" s="134"/>
      <c r="AY253" s="134"/>
      <c r="AZ253" s="134"/>
      <c r="BA253" s="134"/>
      <c r="BB253" s="134"/>
    </row>
    <row r="254">
      <c r="A254" s="157" t="str">
        <f>Work!A102</f>
        <v>Kington Town Council</v>
      </c>
      <c r="B254" s="140">
        <f>Work!G102</f>
        <v>43528</v>
      </c>
      <c r="C254" s="142">
        <f t="shared" ref="C254:E254" si="90">C253</f>
        <v>826462</v>
      </c>
      <c r="D254" s="142">
        <f t="shared" si="90"/>
        <v>6368279</v>
      </c>
      <c r="E254" s="142">
        <f t="shared" si="90"/>
        <v>5876935</v>
      </c>
      <c r="F254" s="141">
        <f>Work!E102+F253</f>
        <v>16936250</v>
      </c>
      <c r="G254" s="142">
        <f t="shared" ref="G254:H254" si="91">G253</f>
        <v>1676703</v>
      </c>
      <c r="H254" s="142">
        <f t="shared" si="91"/>
        <v>214586</v>
      </c>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65" t="s">
        <v>1086</v>
      </c>
      <c r="AH254" s="144">
        <f t="shared" si="1"/>
        <v>31899215</v>
      </c>
      <c r="AI254" s="145">
        <f t="shared" si="2"/>
        <v>43528</v>
      </c>
      <c r="AJ254" s="143">
        <f t="shared" si="46"/>
        <v>388</v>
      </c>
      <c r="AK254" s="146">
        <v>1.0</v>
      </c>
      <c r="AL254" s="146">
        <f t="shared" ref="AL254:AL255" si="93">sum(AK166:AK254)</f>
        <v>388</v>
      </c>
      <c r="AM254" s="143">
        <f t="shared" si="61"/>
        <v>5</v>
      </c>
      <c r="AN254" s="134"/>
      <c r="AO254" s="134"/>
      <c r="AP254" s="134"/>
      <c r="AQ254" s="134"/>
      <c r="AR254" s="134"/>
      <c r="AS254" s="134"/>
      <c r="AT254" s="134"/>
      <c r="AU254" s="134"/>
      <c r="AV254" s="134"/>
      <c r="AW254" s="134"/>
      <c r="AX254" s="134"/>
      <c r="AY254" s="134"/>
      <c r="AZ254" s="134"/>
      <c r="BA254" s="134"/>
      <c r="BB254" s="134"/>
    </row>
    <row r="255">
      <c r="A255" s="139" t="str">
        <f>Data!A292</f>
        <v>Feock Parish Council</v>
      </c>
      <c r="B255" s="140">
        <f>Data!E292</f>
        <v>43528</v>
      </c>
      <c r="C255" s="142">
        <f t="shared" ref="C255:H255" si="92">C254</f>
        <v>826462</v>
      </c>
      <c r="D255" s="142">
        <f t="shared" si="92"/>
        <v>6368279</v>
      </c>
      <c r="E255" s="142">
        <f t="shared" si="92"/>
        <v>5876935</v>
      </c>
      <c r="F255" s="176">
        <f t="shared" si="92"/>
        <v>16936250</v>
      </c>
      <c r="G255" s="142">
        <f t="shared" si="92"/>
        <v>1676703</v>
      </c>
      <c r="H255" s="142">
        <f t="shared" si="92"/>
        <v>214586</v>
      </c>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65" t="s">
        <v>1086</v>
      </c>
      <c r="AH255" s="144">
        <f t="shared" si="1"/>
        <v>31899215</v>
      </c>
      <c r="AI255" s="145">
        <f t="shared" si="2"/>
        <v>43528</v>
      </c>
      <c r="AJ255" s="143">
        <f t="shared" si="46"/>
        <v>389</v>
      </c>
      <c r="AK255" s="146">
        <v>1.0</v>
      </c>
      <c r="AL255" s="146">
        <f t="shared" si="93"/>
        <v>388</v>
      </c>
      <c r="AM255" s="143">
        <f t="shared" si="61"/>
        <v>5</v>
      </c>
      <c r="AN255" s="134"/>
      <c r="AO255" s="134"/>
      <c r="AP255" s="134"/>
      <c r="AQ255" s="134"/>
      <c r="AR255" s="134"/>
      <c r="AS255" s="134"/>
      <c r="AT255" s="134"/>
      <c r="AU255" s="134"/>
      <c r="AV255" s="134"/>
      <c r="AW255" s="134"/>
      <c r="AX255" s="134"/>
      <c r="AY255" s="134"/>
      <c r="AZ255" s="134"/>
      <c r="BA255" s="134"/>
      <c r="BB255" s="134"/>
    </row>
    <row r="256">
      <c r="A256" s="139" t="str">
        <f>Work!A343</f>
        <v>City of Kingston</v>
      </c>
      <c r="B256" s="140">
        <f>Work!G343</f>
        <v>43529</v>
      </c>
      <c r="C256" s="142">
        <f t="shared" ref="C256:F256" si="94">C255</f>
        <v>826462</v>
      </c>
      <c r="D256" s="142">
        <f t="shared" si="94"/>
        <v>6368279</v>
      </c>
      <c r="E256" s="142">
        <f t="shared" si="94"/>
        <v>5876935</v>
      </c>
      <c r="F256" s="142">
        <f t="shared" si="94"/>
        <v>16936250</v>
      </c>
      <c r="G256" s="141">
        <f>Work!E343+G255</f>
        <v>1800501</v>
      </c>
      <c r="H256" s="142">
        <f>H255</f>
        <v>214586</v>
      </c>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6" t="s">
        <v>1206</v>
      </c>
      <c r="AH256" s="144">
        <f t="shared" si="1"/>
        <v>32023013</v>
      </c>
      <c r="AI256" s="145">
        <f t="shared" si="2"/>
        <v>43529</v>
      </c>
      <c r="AJ256" s="143">
        <f t="shared" si="46"/>
        <v>390</v>
      </c>
      <c r="AK256" s="146">
        <v>1.0</v>
      </c>
      <c r="AL256" s="146">
        <f>sum(AK166:AK256)</f>
        <v>390</v>
      </c>
      <c r="AM256" s="143">
        <f>AM254</f>
        <v>5</v>
      </c>
      <c r="AN256" s="134"/>
      <c r="AO256" s="134"/>
      <c r="AP256" s="134"/>
      <c r="AQ256" s="134"/>
      <c r="AR256" s="134"/>
      <c r="AS256" s="134"/>
      <c r="AT256" s="134"/>
      <c r="AU256" s="134"/>
      <c r="AV256" s="134"/>
      <c r="AW256" s="134"/>
      <c r="AX256" s="134"/>
      <c r="AY256" s="134"/>
      <c r="AZ256" s="134"/>
      <c r="BA256" s="134"/>
      <c r="BB256" s="134"/>
    </row>
    <row r="257">
      <c r="A257" s="157" t="str">
        <f>Work!A103</f>
        <v>Bedford Borough Council</v>
      </c>
      <c r="B257" s="140">
        <f>Work!G103</f>
        <v>43529</v>
      </c>
      <c r="C257" s="142">
        <f t="shared" ref="C257:E257" si="95">C256</f>
        <v>826462</v>
      </c>
      <c r="D257" s="142">
        <f t="shared" si="95"/>
        <v>6368279</v>
      </c>
      <c r="E257" s="142">
        <f t="shared" si="95"/>
        <v>5876935</v>
      </c>
      <c r="F257" s="141">
        <f>Work!E103+F256</f>
        <v>17106150</v>
      </c>
      <c r="G257" s="142">
        <f t="shared" ref="G257:H257" si="96">G256</f>
        <v>1800501</v>
      </c>
      <c r="H257" s="142">
        <f t="shared" si="96"/>
        <v>214586</v>
      </c>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58" t="s">
        <v>1086</v>
      </c>
      <c r="AH257" s="144">
        <f t="shared" si="1"/>
        <v>32192913</v>
      </c>
      <c r="AI257" s="145">
        <f t="shared" si="2"/>
        <v>43529</v>
      </c>
      <c r="AJ257" s="143">
        <f t="shared" si="46"/>
        <v>391</v>
      </c>
      <c r="AK257" s="146">
        <v>1.0</v>
      </c>
      <c r="AL257" s="146">
        <f>sum(AK166:AK257)</f>
        <v>391</v>
      </c>
      <c r="AM257" s="143">
        <f t="shared" ref="AM257:AM276" si="98">AM256</f>
        <v>5</v>
      </c>
      <c r="AN257" s="134"/>
      <c r="AO257" s="134"/>
      <c r="AP257" s="134"/>
      <c r="AQ257" s="134"/>
      <c r="AR257" s="134"/>
      <c r="AS257" s="134"/>
      <c r="AT257" s="134"/>
      <c r="AU257" s="134"/>
      <c r="AV257" s="134"/>
      <c r="AW257" s="134"/>
      <c r="AX257" s="134"/>
      <c r="AY257" s="134"/>
      <c r="AZ257" s="134"/>
      <c r="BA257" s="134"/>
      <c r="BB257" s="134"/>
    </row>
    <row r="258">
      <c r="A258" s="157" t="str">
        <f>Work!A104</f>
        <v>Bradford-on-Avon Town Council</v>
      </c>
      <c r="B258" s="140">
        <f>Work!G104</f>
        <v>43529</v>
      </c>
      <c r="C258" s="142">
        <f t="shared" ref="C258:H258" si="97">C257</f>
        <v>826462</v>
      </c>
      <c r="D258" s="142">
        <f t="shared" si="97"/>
        <v>6368279</v>
      </c>
      <c r="E258" s="142">
        <f t="shared" si="97"/>
        <v>5876935</v>
      </c>
      <c r="F258" s="163">
        <f t="shared" si="97"/>
        <v>17106150</v>
      </c>
      <c r="G258" s="142">
        <f t="shared" si="97"/>
        <v>1800501</v>
      </c>
      <c r="H258" s="142">
        <f t="shared" si="97"/>
        <v>214586</v>
      </c>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58" t="s">
        <v>1086</v>
      </c>
      <c r="AH258" s="144">
        <f t="shared" si="1"/>
        <v>32192913</v>
      </c>
      <c r="AI258" s="145">
        <f t="shared" si="2"/>
        <v>43529</v>
      </c>
      <c r="AJ258" s="143">
        <f t="shared" si="46"/>
        <v>392</v>
      </c>
      <c r="AK258" s="146">
        <v>1.0</v>
      </c>
      <c r="AL258" s="146">
        <f>sum(AK166:AK258)</f>
        <v>392</v>
      </c>
      <c r="AM258" s="143">
        <f t="shared" si="98"/>
        <v>5</v>
      </c>
      <c r="AN258" s="134"/>
      <c r="AO258" s="134"/>
      <c r="AP258" s="134"/>
      <c r="AQ258" s="134"/>
      <c r="AR258" s="134"/>
      <c r="AS258" s="134"/>
      <c r="AT258" s="134"/>
      <c r="AU258" s="134"/>
      <c r="AV258" s="134"/>
      <c r="AW258" s="134"/>
      <c r="AX258" s="134"/>
      <c r="AY258" s="134"/>
      <c r="AZ258" s="134"/>
      <c r="BA258" s="134"/>
      <c r="BB258" s="134"/>
    </row>
    <row r="259">
      <c r="A259" s="139" t="str">
        <f>Work!A105</f>
        <v>Carlisle City Council</v>
      </c>
      <c r="B259" s="140">
        <f>Work!G105</f>
        <v>43529</v>
      </c>
      <c r="C259" s="142">
        <f t="shared" ref="C259:E259" si="99">C258</f>
        <v>826462</v>
      </c>
      <c r="D259" s="142">
        <f t="shared" si="99"/>
        <v>6368279</v>
      </c>
      <c r="E259" s="142">
        <f t="shared" si="99"/>
        <v>5876935</v>
      </c>
      <c r="F259" s="141">
        <f>Work!E105+F258</f>
        <v>17214450</v>
      </c>
      <c r="G259" s="142">
        <f t="shared" ref="G259:H259" si="100">G258</f>
        <v>1800501</v>
      </c>
      <c r="H259" s="142">
        <f t="shared" si="100"/>
        <v>214586</v>
      </c>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65" t="s">
        <v>1086</v>
      </c>
      <c r="AH259" s="144">
        <f t="shared" si="1"/>
        <v>32301213</v>
      </c>
      <c r="AI259" s="145">
        <f t="shared" si="2"/>
        <v>43529</v>
      </c>
      <c r="AJ259" s="143">
        <f t="shared" si="46"/>
        <v>393</v>
      </c>
      <c r="AK259" s="146">
        <v>1.0</v>
      </c>
      <c r="AL259" s="146">
        <f>sum(AK166:AK259)</f>
        <v>393</v>
      </c>
      <c r="AM259" s="143">
        <f t="shared" si="98"/>
        <v>5</v>
      </c>
      <c r="AN259" s="134"/>
      <c r="AO259" s="134"/>
      <c r="AP259" s="134"/>
      <c r="AQ259" s="134"/>
      <c r="AR259" s="134"/>
      <c r="AS259" s="134"/>
      <c r="AT259" s="134"/>
      <c r="AU259" s="134"/>
      <c r="AV259" s="134"/>
      <c r="AW259" s="134"/>
      <c r="AX259" s="134"/>
      <c r="AY259" s="134"/>
      <c r="AZ259" s="134"/>
      <c r="BA259" s="134"/>
      <c r="BB259" s="134"/>
    </row>
    <row r="260">
      <c r="A260" s="139" t="str">
        <f>Work!A572</f>
        <v>City of Davis</v>
      </c>
      <c r="B260" s="140">
        <f>Work!G572</f>
        <v>43529</v>
      </c>
      <c r="C260" s="142">
        <f t="shared" ref="C260:C272" si="102">C259</f>
        <v>826462</v>
      </c>
      <c r="D260" s="141">
        <f>Work!E572+D259</f>
        <v>6437568</v>
      </c>
      <c r="E260" s="142">
        <f t="shared" ref="E260:H260" si="101">E259</f>
        <v>5876935</v>
      </c>
      <c r="F260" s="142">
        <f t="shared" si="101"/>
        <v>17214450</v>
      </c>
      <c r="G260" s="142">
        <f t="shared" si="101"/>
        <v>1800501</v>
      </c>
      <c r="H260" s="142">
        <f t="shared" si="101"/>
        <v>214586</v>
      </c>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6" t="s">
        <v>996</v>
      </c>
      <c r="AH260" s="144">
        <f t="shared" si="1"/>
        <v>32370502</v>
      </c>
      <c r="AI260" s="145">
        <f t="shared" si="2"/>
        <v>43529</v>
      </c>
      <c r="AJ260" s="143">
        <f t="shared" si="46"/>
        <v>394</v>
      </c>
      <c r="AK260" s="146">
        <v>1.0</v>
      </c>
      <c r="AL260" s="146">
        <f>sum(AK166:AK260)</f>
        <v>394</v>
      </c>
      <c r="AM260" s="143">
        <f t="shared" si="98"/>
        <v>5</v>
      </c>
      <c r="AN260" s="134"/>
      <c r="AO260" s="134"/>
      <c r="AP260" s="134"/>
      <c r="AQ260" s="134"/>
      <c r="AR260" s="134"/>
      <c r="AS260" s="134"/>
      <c r="AT260" s="134"/>
      <c r="AU260" s="134"/>
      <c r="AV260" s="134"/>
      <c r="AW260" s="134"/>
      <c r="AX260" s="134"/>
      <c r="AY260" s="134"/>
      <c r="AZ260" s="134"/>
      <c r="BA260" s="134"/>
      <c r="BB260" s="134"/>
    </row>
    <row r="261">
      <c r="A261" s="139" t="str">
        <f>Work!A344</f>
        <v>View Royal Town Council</v>
      </c>
      <c r="B261" s="140">
        <f>Work!G344</f>
        <v>43529</v>
      </c>
      <c r="C261" s="142">
        <f t="shared" si="102"/>
        <v>826462</v>
      </c>
      <c r="D261" s="142">
        <f t="shared" ref="D261:H261" si="103">D260</f>
        <v>6437568</v>
      </c>
      <c r="E261" s="142">
        <f t="shared" si="103"/>
        <v>5876935</v>
      </c>
      <c r="F261" s="142">
        <f t="shared" si="103"/>
        <v>17214450</v>
      </c>
      <c r="G261" s="163">
        <f t="shared" si="103"/>
        <v>1800501</v>
      </c>
      <c r="H261" s="142">
        <f t="shared" si="103"/>
        <v>214586</v>
      </c>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3" t="s">
        <v>1206</v>
      </c>
      <c r="AH261" s="144">
        <f t="shared" si="1"/>
        <v>32370502</v>
      </c>
      <c r="AI261" s="145">
        <f t="shared" si="2"/>
        <v>43529</v>
      </c>
      <c r="AJ261" s="143">
        <f t="shared" si="46"/>
        <v>395</v>
      </c>
      <c r="AK261" s="146">
        <v>1.0</v>
      </c>
      <c r="AL261" s="146">
        <f>sum(AK166:AK261)</f>
        <v>395</v>
      </c>
      <c r="AM261" s="143">
        <f t="shared" si="98"/>
        <v>5</v>
      </c>
      <c r="AN261" s="134"/>
      <c r="AO261" s="134"/>
      <c r="AP261" s="134"/>
      <c r="AQ261" s="134"/>
      <c r="AR261" s="134"/>
      <c r="AS261" s="134"/>
      <c r="AT261" s="134"/>
      <c r="AU261" s="134"/>
      <c r="AV261" s="134"/>
      <c r="AW261" s="134"/>
      <c r="AX261" s="134"/>
      <c r="AY261" s="134"/>
      <c r="AZ261" s="134"/>
      <c r="BA261" s="134"/>
      <c r="BB261" s="134"/>
    </row>
    <row r="262">
      <c r="A262" s="139" t="str">
        <f>Work!A573</f>
        <v>Town of Fairfax</v>
      </c>
      <c r="B262" s="140">
        <f>Work!G573</f>
        <v>43530</v>
      </c>
      <c r="C262" s="142">
        <f t="shared" si="102"/>
        <v>826462</v>
      </c>
      <c r="D262" s="141">
        <f>Work!E573+D261</f>
        <v>6445123</v>
      </c>
      <c r="E262" s="142">
        <f t="shared" ref="E262:H262" si="104">E261</f>
        <v>5876935</v>
      </c>
      <c r="F262" s="142">
        <f t="shared" si="104"/>
        <v>17214450</v>
      </c>
      <c r="G262" s="142">
        <f t="shared" si="104"/>
        <v>1800501</v>
      </c>
      <c r="H262" s="142">
        <f t="shared" si="104"/>
        <v>214586</v>
      </c>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6" t="s">
        <v>996</v>
      </c>
      <c r="AH262" s="144">
        <f t="shared" si="1"/>
        <v>32378057</v>
      </c>
      <c r="AI262" s="145">
        <f t="shared" si="2"/>
        <v>43530</v>
      </c>
      <c r="AJ262" s="143">
        <f t="shared" si="46"/>
        <v>396</v>
      </c>
      <c r="AK262" s="146">
        <v>1.0</v>
      </c>
      <c r="AL262" s="146">
        <f>sum(AK166:AK262)</f>
        <v>396</v>
      </c>
      <c r="AM262" s="143">
        <f t="shared" si="98"/>
        <v>5</v>
      </c>
      <c r="AN262" s="134"/>
      <c r="AO262" s="134"/>
      <c r="AP262" s="134"/>
      <c r="AQ262" s="134"/>
      <c r="AR262" s="134"/>
      <c r="AS262" s="134"/>
      <c r="AT262" s="134"/>
      <c r="AU262" s="134"/>
      <c r="AV262" s="134"/>
      <c r="AW262" s="134"/>
      <c r="AX262" s="134"/>
      <c r="AY262" s="134"/>
      <c r="AZ262" s="134"/>
      <c r="BA262" s="134"/>
      <c r="BB262" s="134"/>
    </row>
    <row r="263">
      <c r="A263" s="157" t="str">
        <f>Work!A106</f>
        <v>Bideford Town Council</v>
      </c>
      <c r="B263" s="140">
        <f>Work!G106</f>
        <v>43531</v>
      </c>
      <c r="C263" s="142">
        <f t="shared" si="102"/>
        <v>826462</v>
      </c>
      <c r="D263" s="142">
        <f t="shared" ref="D263:H263" si="105">D262</f>
        <v>6445123</v>
      </c>
      <c r="E263" s="142">
        <f t="shared" si="105"/>
        <v>5876935</v>
      </c>
      <c r="F263" s="163">
        <f t="shared" si="105"/>
        <v>17214450</v>
      </c>
      <c r="G263" s="142">
        <f t="shared" si="105"/>
        <v>1800501</v>
      </c>
      <c r="H263" s="142">
        <f t="shared" si="105"/>
        <v>214586</v>
      </c>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58" t="s">
        <v>1086</v>
      </c>
      <c r="AH263" s="144">
        <f t="shared" si="1"/>
        <v>32378057</v>
      </c>
      <c r="AI263" s="145">
        <f t="shared" si="2"/>
        <v>43531</v>
      </c>
      <c r="AJ263" s="143">
        <f t="shared" si="46"/>
        <v>397</v>
      </c>
      <c r="AK263" s="146">
        <v>1.0</v>
      </c>
      <c r="AL263" s="146">
        <f>sum(AK166:AK263)</f>
        <v>397</v>
      </c>
      <c r="AM263" s="143">
        <f t="shared" si="98"/>
        <v>5</v>
      </c>
      <c r="AN263" s="134"/>
      <c r="AO263" s="134"/>
      <c r="AP263" s="134"/>
      <c r="AQ263" s="134"/>
      <c r="AR263" s="134"/>
      <c r="AS263" s="134"/>
      <c r="AT263" s="134"/>
      <c r="AU263" s="134"/>
      <c r="AV263" s="134"/>
      <c r="AW263" s="134"/>
      <c r="AX263" s="134"/>
      <c r="AY263" s="134"/>
      <c r="AZ263" s="134"/>
      <c r="BA263" s="134"/>
      <c r="BB263" s="134"/>
    </row>
    <row r="264">
      <c r="A264" s="157" t="str">
        <f>Work!A107</f>
        <v>Gwynedd Council</v>
      </c>
      <c r="B264" s="140">
        <f>Work!G107</f>
        <v>43531</v>
      </c>
      <c r="C264" s="142">
        <f t="shared" si="102"/>
        <v>826462</v>
      </c>
      <c r="D264" s="142">
        <f t="shared" ref="D264:E264" si="106">D263</f>
        <v>6445123</v>
      </c>
      <c r="E264" s="142">
        <f t="shared" si="106"/>
        <v>5876935</v>
      </c>
      <c r="F264" s="141">
        <f>Work!I109+F263</f>
        <v>17334786</v>
      </c>
      <c r="G264" s="142">
        <f t="shared" ref="G264:H264" si="107">G263</f>
        <v>1800501</v>
      </c>
      <c r="H264" s="142">
        <f t="shared" si="107"/>
        <v>214586</v>
      </c>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58" t="s">
        <v>1086</v>
      </c>
      <c r="AH264" s="144">
        <f t="shared" si="1"/>
        <v>32498393</v>
      </c>
      <c r="AI264" s="145">
        <f t="shared" si="2"/>
        <v>43531</v>
      </c>
      <c r="AJ264" s="143">
        <f t="shared" si="46"/>
        <v>398</v>
      </c>
      <c r="AK264" s="146">
        <v>1.0</v>
      </c>
      <c r="AL264" s="146">
        <f>sum(AK166:AK264)</f>
        <v>398</v>
      </c>
      <c r="AM264" s="143">
        <f t="shared" si="98"/>
        <v>5</v>
      </c>
      <c r="AN264" s="134"/>
      <c r="AO264" s="134"/>
      <c r="AP264" s="134"/>
      <c r="AQ264" s="134"/>
      <c r="AR264" s="134"/>
      <c r="AS264" s="134"/>
      <c r="AT264" s="134"/>
      <c r="AU264" s="134"/>
      <c r="AV264" s="134"/>
      <c r="AW264" s="134"/>
      <c r="AX264" s="134"/>
      <c r="AY264" s="134"/>
      <c r="AZ264" s="134"/>
      <c r="BA264" s="134"/>
      <c r="BB264" s="134"/>
    </row>
    <row r="265">
      <c r="A265" s="157" t="str">
        <f>Work!A110</f>
        <v>Rushcliffe Borough Council</v>
      </c>
      <c r="B265" s="140">
        <f>Work!G110</f>
        <v>43531</v>
      </c>
      <c r="C265" s="142">
        <f t="shared" si="102"/>
        <v>826462</v>
      </c>
      <c r="D265" s="142">
        <f t="shared" ref="D265:E265" si="108">D264</f>
        <v>6445123</v>
      </c>
      <c r="E265" s="142">
        <f t="shared" si="108"/>
        <v>5876935</v>
      </c>
      <c r="F265" s="141">
        <f>Work!E110+F264</f>
        <v>17449260</v>
      </c>
      <c r="G265" s="142">
        <f t="shared" ref="G265:H265" si="109">G264</f>
        <v>1800501</v>
      </c>
      <c r="H265" s="142">
        <f t="shared" si="109"/>
        <v>214586</v>
      </c>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58" t="s">
        <v>1086</v>
      </c>
      <c r="AH265" s="144">
        <f t="shared" si="1"/>
        <v>32612867</v>
      </c>
      <c r="AI265" s="145">
        <f t="shared" si="2"/>
        <v>43531</v>
      </c>
      <c r="AJ265" s="143">
        <f t="shared" si="46"/>
        <v>399</v>
      </c>
      <c r="AK265" s="146">
        <v>1.0</v>
      </c>
      <c r="AL265" s="146">
        <f>sum(AK166:AK265)</f>
        <v>399</v>
      </c>
      <c r="AM265" s="143">
        <f t="shared" si="98"/>
        <v>5</v>
      </c>
      <c r="AN265" s="134"/>
      <c r="AO265" s="134"/>
      <c r="AP265" s="134"/>
      <c r="AQ265" s="134"/>
      <c r="AR265" s="134"/>
      <c r="AS265" s="134"/>
      <c r="AT265" s="134"/>
      <c r="AU265" s="134"/>
      <c r="AV265" s="134"/>
      <c r="AW265" s="134"/>
      <c r="AX265" s="134"/>
      <c r="AY265" s="134"/>
      <c r="AZ265" s="134"/>
      <c r="BA265" s="134"/>
      <c r="BB265" s="134"/>
    </row>
    <row r="266">
      <c r="A266" s="157" t="str">
        <f>Work!A111</f>
        <v>Herefordshire Council</v>
      </c>
      <c r="B266" s="140">
        <f>Work!G111</f>
        <v>43532</v>
      </c>
      <c r="C266" s="142">
        <f t="shared" si="102"/>
        <v>826462</v>
      </c>
      <c r="D266" s="142">
        <f t="shared" ref="D266:E266" si="110">D265</f>
        <v>6445123</v>
      </c>
      <c r="E266" s="142">
        <f t="shared" si="110"/>
        <v>5876935</v>
      </c>
      <c r="F266" s="141">
        <f>Work!I113+F265</f>
        <v>17637020</v>
      </c>
      <c r="G266" s="142">
        <f t="shared" ref="G266:H266" si="111">G265</f>
        <v>1800501</v>
      </c>
      <c r="H266" s="142">
        <f t="shared" si="111"/>
        <v>214586</v>
      </c>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65" t="s">
        <v>1086</v>
      </c>
      <c r="AH266" s="144">
        <f t="shared" si="1"/>
        <v>32800627</v>
      </c>
      <c r="AI266" s="145">
        <f t="shared" si="2"/>
        <v>43532</v>
      </c>
      <c r="AJ266" s="143">
        <f t="shared" si="46"/>
        <v>400</v>
      </c>
      <c r="AK266" s="146">
        <v>1.0</v>
      </c>
      <c r="AL266" s="146">
        <f>sum(AK166:AK266)</f>
        <v>400</v>
      </c>
      <c r="AM266" s="143">
        <f t="shared" si="98"/>
        <v>5</v>
      </c>
      <c r="AN266" s="134"/>
      <c r="AO266" s="134"/>
      <c r="AP266" s="134"/>
      <c r="AQ266" s="134"/>
      <c r="AR266" s="134"/>
      <c r="AS266" s="134"/>
      <c r="AT266" s="134"/>
      <c r="AU266" s="134"/>
      <c r="AV266" s="134"/>
      <c r="AW266" s="134"/>
      <c r="AX266" s="134"/>
      <c r="AY266" s="134"/>
      <c r="AZ266" s="134"/>
      <c r="BA266" s="134"/>
      <c r="BB266" s="134"/>
    </row>
    <row r="267">
      <c r="A267" s="156" t="str">
        <f>Work!A345</f>
        <v>Quebec 6</v>
      </c>
      <c r="B267" s="149">
        <f>Work!G345</f>
        <v>43533</v>
      </c>
      <c r="C267" s="150">
        <f t="shared" si="102"/>
        <v>826462</v>
      </c>
      <c r="D267" s="150">
        <f t="shared" ref="D267:D270" si="113">D266</f>
        <v>6445123</v>
      </c>
      <c r="E267" s="151">
        <f>Work!E345+E266</f>
        <v>6044553</v>
      </c>
      <c r="F267" s="150">
        <f t="shared" ref="F267:H267" si="112">F266</f>
        <v>17637020</v>
      </c>
      <c r="G267" s="150">
        <f t="shared" si="112"/>
        <v>1800501</v>
      </c>
      <c r="H267" s="150">
        <f t="shared" si="112"/>
        <v>214586</v>
      </c>
      <c r="I267" s="150"/>
      <c r="J267" s="150"/>
      <c r="K267" s="150"/>
      <c r="L267" s="150"/>
      <c r="M267" s="150"/>
      <c r="N267" s="150"/>
      <c r="O267" s="150"/>
      <c r="P267" s="150"/>
      <c r="Q267" s="150"/>
      <c r="R267" s="150"/>
      <c r="S267" s="150"/>
      <c r="T267" s="150"/>
      <c r="U267" s="150"/>
      <c r="V267" s="150"/>
      <c r="W267" s="150"/>
      <c r="X267" s="150"/>
      <c r="Y267" s="150"/>
      <c r="Z267" s="150"/>
      <c r="AA267" s="150"/>
      <c r="AB267" s="150"/>
      <c r="AC267" s="150"/>
      <c r="AD267" s="150"/>
      <c r="AE267" s="150"/>
      <c r="AF267" s="150"/>
      <c r="AG267" s="155" t="s">
        <v>1049</v>
      </c>
      <c r="AH267" s="153">
        <f t="shared" si="1"/>
        <v>32968245</v>
      </c>
      <c r="AI267" s="154">
        <f t="shared" si="2"/>
        <v>43533</v>
      </c>
      <c r="AJ267" s="152">
        <f t="shared" si="46"/>
        <v>406</v>
      </c>
      <c r="AK267" s="155">
        <v>6.0</v>
      </c>
      <c r="AL267" s="155">
        <f>sum(AK166:AK267)</f>
        <v>406</v>
      </c>
      <c r="AM267" s="152">
        <f t="shared" si="98"/>
        <v>5</v>
      </c>
      <c r="AN267" s="148"/>
      <c r="AO267" s="148"/>
      <c r="AP267" s="148"/>
      <c r="AQ267" s="148"/>
      <c r="AR267" s="148"/>
      <c r="AS267" s="148"/>
      <c r="AT267" s="148"/>
      <c r="AU267" s="148"/>
      <c r="AV267" s="148"/>
      <c r="AW267" s="148"/>
      <c r="AX267" s="148"/>
      <c r="AY267" s="148"/>
      <c r="AZ267" s="148"/>
      <c r="BA267" s="148"/>
      <c r="BB267" s="148"/>
    </row>
    <row r="268">
      <c r="A268" s="139" t="str">
        <f>Work!A346</f>
        <v>New Westminster Council</v>
      </c>
      <c r="B268" s="140">
        <f>Work!G346</f>
        <v>43535</v>
      </c>
      <c r="C268" s="142">
        <f t="shared" si="102"/>
        <v>826462</v>
      </c>
      <c r="D268" s="142">
        <f t="shared" si="113"/>
        <v>6445123</v>
      </c>
      <c r="E268" s="142">
        <f t="shared" ref="E268:F268" si="114">E267</f>
        <v>6044553</v>
      </c>
      <c r="F268" s="142">
        <f t="shared" si="114"/>
        <v>17637020</v>
      </c>
      <c r="G268" s="141">
        <f>Work!E346+G267</f>
        <v>1871497</v>
      </c>
      <c r="H268" s="142">
        <f>H267</f>
        <v>214586</v>
      </c>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6" t="s">
        <v>1206</v>
      </c>
      <c r="AH268" s="144">
        <f t="shared" si="1"/>
        <v>33039241</v>
      </c>
      <c r="AI268" s="145">
        <f t="shared" si="2"/>
        <v>43535</v>
      </c>
      <c r="AJ268" s="143">
        <f t="shared" si="46"/>
        <v>407</v>
      </c>
      <c r="AK268" s="146">
        <v>1.0</v>
      </c>
      <c r="AL268" s="146">
        <f>sum(AK166:AK268)</f>
        <v>407</v>
      </c>
      <c r="AM268" s="143">
        <f t="shared" si="98"/>
        <v>5</v>
      </c>
      <c r="AN268" s="134"/>
      <c r="AO268" s="134"/>
      <c r="AP268" s="134"/>
      <c r="AQ268" s="134"/>
      <c r="AR268" s="134"/>
      <c r="AS268" s="134"/>
      <c r="AT268" s="134"/>
      <c r="AU268" s="134"/>
      <c r="AV268" s="134"/>
      <c r="AW268" s="134"/>
      <c r="AX268" s="134"/>
      <c r="AY268" s="134"/>
      <c r="AZ268" s="134"/>
      <c r="BA268" s="134"/>
      <c r="BB268" s="134"/>
    </row>
    <row r="269">
      <c r="A269" s="139" t="str">
        <f>Work!A114</f>
        <v>Ashburton Town Council</v>
      </c>
      <c r="B269" s="140">
        <f>Work!G114</f>
        <v>43536</v>
      </c>
      <c r="C269" s="142">
        <f t="shared" si="102"/>
        <v>826462</v>
      </c>
      <c r="D269" s="142">
        <f t="shared" si="113"/>
        <v>6445123</v>
      </c>
      <c r="E269" s="142">
        <f t="shared" ref="E269:H269" si="115">E268</f>
        <v>6044553</v>
      </c>
      <c r="F269" s="163">
        <f t="shared" si="115"/>
        <v>17637020</v>
      </c>
      <c r="G269" s="142">
        <f t="shared" si="115"/>
        <v>1871497</v>
      </c>
      <c r="H269" s="142">
        <f t="shared" si="115"/>
        <v>214586</v>
      </c>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58" t="s">
        <v>1086</v>
      </c>
      <c r="AH269" s="144">
        <f t="shared" si="1"/>
        <v>33039241</v>
      </c>
      <c r="AI269" s="145">
        <f t="shared" si="2"/>
        <v>43536</v>
      </c>
      <c r="AJ269" s="143">
        <f t="shared" si="46"/>
        <v>408</v>
      </c>
      <c r="AK269" s="146">
        <v>1.0</v>
      </c>
      <c r="AL269" s="146">
        <f>sum(AK166:AK269)</f>
        <v>408</v>
      </c>
      <c r="AM269" s="143">
        <f t="shared" si="98"/>
        <v>5</v>
      </c>
      <c r="AN269" s="134"/>
      <c r="AO269" s="134"/>
      <c r="AP269" s="134"/>
      <c r="AQ269" s="134"/>
      <c r="AR269" s="134"/>
      <c r="AS269" s="134"/>
      <c r="AT269" s="134"/>
      <c r="AU269" s="134"/>
      <c r="AV269" s="134"/>
      <c r="AW269" s="134"/>
      <c r="AX269" s="134"/>
      <c r="AY269" s="134"/>
      <c r="AZ269" s="134"/>
      <c r="BA269" s="134"/>
      <c r="BB269" s="134"/>
    </row>
    <row r="270">
      <c r="A270" s="139" t="str">
        <f>Work!A115</f>
        <v>Buckfastleigh Town Council</v>
      </c>
      <c r="B270" s="140">
        <f>Work!G115</f>
        <v>43536</v>
      </c>
      <c r="C270" s="142">
        <f t="shared" si="102"/>
        <v>826462</v>
      </c>
      <c r="D270" s="142">
        <f t="shared" si="113"/>
        <v>6445123</v>
      </c>
      <c r="E270" s="142">
        <f t="shared" ref="E270:H270" si="116">E269</f>
        <v>6044553</v>
      </c>
      <c r="F270" s="163">
        <f t="shared" si="116"/>
        <v>17637020</v>
      </c>
      <c r="G270" s="142">
        <f t="shared" si="116"/>
        <v>1871497</v>
      </c>
      <c r="H270" s="142">
        <f t="shared" si="116"/>
        <v>214586</v>
      </c>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58" t="s">
        <v>1086</v>
      </c>
      <c r="AH270" s="144">
        <f t="shared" si="1"/>
        <v>33039241</v>
      </c>
      <c r="AI270" s="145">
        <f t="shared" si="2"/>
        <v>43536</v>
      </c>
      <c r="AJ270" s="143">
        <f t="shared" si="46"/>
        <v>409</v>
      </c>
      <c r="AK270" s="146">
        <v>1.0</v>
      </c>
      <c r="AL270" s="146">
        <f>sum(AK166:AK270)</f>
        <v>409</v>
      </c>
      <c r="AM270" s="143">
        <f t="shared" si="98"/>
        <v>5</v>
      </c>
      <c r="AN270" s="134"/>
      <c r="AO270" s="134"/>
      <c r="AP270" s="134"/>
      <c r="AQ270" s="134"/>
      <c r="AR270" s="134"/>
      <c r="AS270" s="134"/>
      <c r="AT270" s="134"/>
      <c r="AU270" s="134"/>
      <c r="AV270" s="134"/>
      <c r="AW270" s="134"/>
      <c r="AX270" s="134"/>
      <c r="AY270" s="134"/>
      <c r="AZ270" s="134"/>
      <c r="BA270" s="134"/>
      <c r="BB270" s="134"/>
    </row>
    <row r="271">
      <c r="A271" s="139" t="str">
        <f>Work!A574</f>
        <v>Crystal Bay Township</v>
      </c>
      <c r="B271" s="140">
        <f>Work!G574</f>
        <v>43536</v>
      </c>
      <c r="C271" s="142">
        <f t="shared" si="102"/>
        <v>826462</v>
      </c>
      <c r="D271" s="141">
        <f>Work!E574+D270</f>
        <v>6445730</v>
      </c>
      <c r="E271" s="142">
        <f t="shared" ref="E271:H271" si="117">E270</f>
        <v>6044553</v>
      </c>
      <c r="F271" s="142">
        <f t="shared" si="117"/>
        <v>17637020</v>
      </c>
      <c r="G271" s="142">
        <f t="shared" si="117"/>
        <v>1871497</v>
      </c>
      <c r="H271" s="142">
        <f t="shared" si="117"/>
        <v>214586</v>
      </c>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3" t="s">
        <v>996</v>
      </c>
      <c r="AH271" s="144">
        <f t="shared" si="1"/>
        <v>33039848</v>
      </c>
      <c r="AI271" s="145">
        <f t="shared" si="2"/>
        <v>43536</v>
      </c>
      <c r="AJ271" s="143">
        <f t="shared" si="46"/>
        <v>410</v>
      </c>
      <c r="AK271" s="146">
        <v>1.0</v>
      </c>
      <c r="AL271" s="146">
        <f>sum(AK166:AK271)</f>
        <v>410</v>
      </c>
      <c r="AM271" s="143">
        <f t="shared" si="98"/>
        <v>5</v>
      </c>
      <c r="AN271" s="134"/>
      <c r="AO271" s="134"/>
      <c r="AP271" s="134"/>
      <c r="AQ271" s="134"/>
      <c r="AR271" s="134"/>
      <c r="AS271" s="134"/>
      <c r="AT271" s="134"/>
      <c r="AU271" s="134"/>
      <c r="AV271" s="134"/>
      <c r="AW271" s="134"/>
      <c r="AX271" s="134"/>
      <c r="AY271" s="134"/>
      <c r="AZ271" s="134"/>
      <c r="BA271" s="134"/>
      <c r="BB271" s="134"/>
    </row>
    <row r="272">
      <c r="A272" s="139" t="str">
        <f>Work!A347</f>
        <v>Islands Trust Council</v>
      </c>
      <c r="B272" s="140">
        <f>Work!G347</f>
        <v>43536</v>
      </c>
      <c r="C272" s="142">
        <f t="shared" si="102"/>
        <v>826462</v>
      </c>
      <c r="D272" s="142">
        <f t="shared" ref="D272:F272" si="118">D271</f>
        <v>6445730</v>
      </c>
      <c r="E272" s="142">
        <f t="shared" si="118"/>
        <v>6044553</v>
      </c>
      <c r="F272" s="142">
        <f t="shared" si="118"/>
        <v>17637020</v>
      </c>
      <c r="G272" s="141">
        <f>Work!E347+G271</f>
        <v>1897497</v>
      </c>
      <c r="H272" s="142">
        <f>H271</f>
        <v>214586</v>
      </c>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3" t="s">
        <v>1206</v>
      </c>
      <c r="AH272" s="144">
        <f t="shared" si="1"/>
        <v>33065848</v>
      </c>
      <c r="AI272" s="145">
        <f t="shared" si="2"/>
        <v>43536</v>
      </c>
      <c r="AJ272" s="143">
        <f t="shared" si="46"/>
        <v>411</v>
      </c>
      <c r="AK272" s="146">
        <v>1.0</v>
      </c>
      <c r="AL272" s="146">
        <f>sum(AK166:AK272)</f>
        <v>411</v>
      </c>
      <c r="AM272" s="143">
        <f t="shared" si="98"/>
        <v>5</v>
      </c>
      <c r="AN272" s="134"/>
      <c r="AO272" s="134"/>
      <c r="AP272" s="134"/>
      <c r="AQ272" s="134"/>
      <c r="AR272" s="134"/>
      <c r="AS272" s="134"/>
      <c r="AT272" s="134"/>
      <c r="AU272" s="134"/>
      <c r="AV272" s="134"/>
      <c r="AW272" s="134"/>
      <c r="AX272" s="134"/>
      <c r="AY272" s="134"/>
      <c r="AZ272" s="134"/>
      <c r="BA272" s="134"/>
      <c r="BB272" s="134"/>
    </row>
    <row r="273">
      <c r="A273" s="139" t="str">
        <f>Data!A49</f>
        <v>Hawkesbury City Council</v>
      </c>
      <c r="B273" s="140">
        <f>Data!E49</f>
        <v>43536</v>
      </c>
      <c r="C273" s="141">
        <f>Data!D49+C272</f>
        <v>891054</v>
      </c>
      <c r="D273" s="142">
        <f t="shared" ref="D273:H273" si="119">D272</f>
        <v>6445730</v>
      </c>
      <c r="E273" s="142">
        <f t="shared" si="119"/>
        <v>6044553</v>
      </c>
      <c r="F273" s="142">
        <f t="shared" si="119"/>
        <v>17637020</v>
      </c>
      <c r="G273" s="142">
        <f t="shared" si="119"/>
        <v>1897497</v>
      </c>
      <c r="H273" s="142">
        <f t="shared" si="119"/>
        <v>214586</v>
      </c>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6" t="s">
        <v>974</v>
      </c>
      <c r="AH273" s="144">
        <f t="shared" si="1"/>
        <v>33130440</v>
      </c>
      <c r="AI273" s="145">
        <f t="shared" si="2"/>
        <v>43536</v>
      </c>
      <c r="AJ273" s="143">
        <f t="shared" si="46"/>
        <v>412</v>
      </c>
      <c r="AK273" s="146">
        <v>1.0</v>
      </c>
      <c r="AL273" s="146">
        <f>sum(AK166:AK273)</f>
        <v>412</v>
      </c>
      <c r="AM273" s="143">
        <f t="shared" si="98"/>
        <v>5</v>
      </c>
      <c r="AN273" s="134"/>
      <c r="AO273" s="134"/>
      <c r="AP273" s="134"/>
      <c r="AQ273" s="134"/>
      <c r="AR273" s="134"/>
      <c r="AS273" s="134"/>
      <c r="AT273" s="134"/>
      <c r="AU273" s="134"/>
      <c r="AV273" s="134"/>
      <c r="AW273" s="134"/>
      <c r="AX273" s="134"/>
      <c r="AY273" s="134"/>
      <c r="AZ273" s="134"/>
      <c r="BA273" s="134"/>
      <c r="BB273" s="134"/>
    </row>
    <row r="274">
      <c r="A274" s="139" t="str">
        <f>Work!A116</f>
        <v>Watlington Parish Council</v>
      </c>
      <c r="B274" s="140">
        <f>Work!G116</f>
        <v>43536</v>
      </c>
      <c r="C274" s="142">
        <f t="shared" ref="C274:H274" si="120">C273</f>
        <v>891054</v>
      </c>
      <c r="D274" s="142">
        <f t="shared" si="120"/>
        <v>6445730</v>
      </c>
      <c r="E274" s="142">
        <f t="shared" si="120"/>
        <v>6044553</v>
      </c>
      <c r="F274" s="163">
        <f t="shared" si="120"/>
        <v>17637020</v>
      </c>
      <c r="G274" s="142">
        <f t="shared" si="120"/>
        <v>1897497</v>
      </c>
      <c r="H274" s="142">
        <f t="shared" si="120"/>
        <v>214586</v>
      </c>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58" t="s">
        <v>1086</v>
      </c>
      <c r="AH274" s="144">
        <f t="shared" si="1"/>
        <v>33130440</v>
      </c>
      <c r="AI274" s="145">
        <f t="shared" si="2"/>
        <v>43536</v>
      </c>
      <c r="AJ274" s="143">
        <f t="shared" si="46"/>
        <v>413</v>
      </c>
      <c r="AK274" s="146">
        <v>1.0</v>
      </c>
      <c r="AL274" s="146">
        <f>sum(AK166:AK274)</f>
        <v>413</v>
      </c>
      <c r="AM274" s="143">
        <f t="shared" si="98"/>
        <v>5</v>
      </c>
      <c r="AN274" s="134"/>
      <c r="AO274" s="134"/>
      <c r="AP274" s="134"/>
      <c r="AQ274" s="134"/>
      <c r="AR274" s="134"/>
      <c r="AS274" s="134"/>
      <c r="AT274" s="134"/>
      <c r="AU274" s="134"/>
      <c r="AV274" s="134"/>
      <c r="AW274" s="134"/>
      <c r="AX274" s="134"/>
      <c r="AY274" s="134"/>
      <c r="AZ274" s="134"/>
      <c r="BA274" s="134"/>
      <c r="BB274" s="134"/>
    </row>
    <row r="275">
      <c r="A275" s="139" t="str">
        <f>Work!A117</f>
        <v>Dartington Parish Council</v>
      </c>
      <c r="B275" s="140">
        <f>Work!G117</f>
        <v>43537</v>
      </c>
      <c r="C275" s="142">
        <f t="shared" ref="C275:H275" si="121">C274</f>
        <v>891054</v>
      </c>
      <c r="D275" s="142">
        <f t="shared" si="121"/>
        <v>6445730</v>
      </c>
      <c r="E275" s="142">
        <f t="shared" si="121"/>
        <v>6044553</v>
      </c>
      <c r="F275" s="163">
        <f t="shared" si="121"/>
        <v>17637020</v>
      </c>
      <c r="G275" s="142">
        <f t="shared" si="121"/>
        <v>1897497</v>
      </c>
      <c r="H275" s="142">
        <f t="shared" si="121"/>
        <v>214586</v>
      </c>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58" t="s">
        <v>1086</v>
      </c>
      <c r="AH275" s="144">
        <f t="shared" si="1"/>
        <v>33130440</v>
      </c>
      <c r="AI275" s="145">
        <f t="shared" si="2"/>
        <v>43537</v>
      </c>
      <c r="AJ275" s="143">
        <f t="shared" si="46"/>
        <v>414</v>
      </c>
      <c r="AK275" s="146">
        <v>1.0</v>
      </c>
      <c r="AL275" s="146">
        <f t="shared" ref="AL275:AL276" si="123">sum(AK166:AK275)</f>
        <v>414</v>
      </c>
      <c r="AM275" s="143">
        <f t="shared" si="98"/>
        <v>5</v>
      </c>
      <c r="AN275" s="134"/>
      <c r="AO275" s="134"/>
      <c r="AP275" s="134"/>
      <c r="AQ275" s="134"/>
      <c r="AR275" s="134"/>
      <c r="AS275" s="134"/>
      <c r="AT275" s="134"/>
      <c r="AU275" s="134"/>
      <c r="AV275" s="134"/>
      <c r="AW275" s="134"/>
      <c r="AX275" s="134"/>
      <c r="AY275" s="134"/>
      <c r="AZ275" s="134"/>
      <c r="BA275" s="134"/>
      <c r="BB275" s="134"/>
    </row>
    <row r="276">
      <c r="A276" s="185" t="str">
        <f>Data!A1216</f>
        <v>Takoma Park City Council</v>
      </c>
      <c r="B276" s="140">
        <f>Data!E1216</f>
        <v>43537</v>
      </c>
      <c r="C276" s="142">
        <f t="shared" ref="C276:H276" si="122">C275</f>
        <v>891054</v>
      </c>
      <c r="D276" s="176">
        <f t="shared" si="122"/>
        <v>6445730</v>
      </c>
      <c r="E276" s="142">
        <f t="shared" si="122"/>
        <v>6044553</v>
      </c>
      <c r="F276" s="142">
        <f t="shared" si="122"/>
        <v>17637020</v>
      </c>
      <c r="G276" s="142">
        <f t="shared" si="122"/>
        <v>1897497</v>
      </c>
      <c r="H276" s="142">
        <f t="shared" si="122"/>
        <v>214586</v>
      </c>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86" t="s">
        <v>996</v>
      </c>
      <c r="AH276" s="144">
        <f t="shared" si="1"/>
        <v>33130440</v>
      </c>
      <c r="AI276" s="145">
        <f t="shared" si="2"/>
        <v>43537</v>
      </c>
      <c r="AJ276" s="143">
        <f t="shared" si="46"/>
        <v>415</v>
      </c>
      <c r="AK276" s="146">
        <v>1.0</v>
      </c>
      <c r="AL276" s="146">
        <f t="shared" si="123"/>
        <v>414</v>
      </c>
      <c r="AM276" s="143">
        <f t="shared" si="98"/>
        <v>5</v>
      </c>
      <c r="AN276" s="134"/>
      <c r="AO276" s="134"/>
      <c r="AP276" s="134"/>
      <c r="AQ276" s="134"/>
      <c r="AR276" s="134"/>
      <c r="AS276" s="134"/>
      <c r="AT276" s="134"/>
      <c r="AU276" s="134"/>
      <c r="AV276" s="134"/>
      <c r="AW276" s="134"/>
      <c r="AX276" s="134"/>
      <c r="AY276" s="134"/>
      <c r="AZ276" s="134"/>
      <c r="BA276" s="134"/>
      <c r="BB276" s="134"/>
    </row>
    <row r="277">
      <c r="A277" s="139" t="str">
        <f>Work!A118</f>
        <v>Newport Town Council</v>
      </c>
      <c r="B277" s="140">
        <f>Work!G118</f>
        <v>43537</v>
      </c>
      <c r="C277" s="142">
        <f t="shared" ref="C277:E277" si="124">C276</f>
        <v>891054</v>
      </c>
      <c r="D277" s="142">
        <f t="shared" si="124"/>
        <v>6445730</v>
      </c>
      <c r="E277" s="142">
        <f t="shared" si="124"/>
        <v>6044553</v>
      </c>
      <c r="F277" s="141">
        <f>Work!E118+F276</f>
        <v>17788520</v>
      </c>
      <c r="G277" s="142">
        <f t="shared" ref="G277:H277" si="125">G276</f>
        <v>1897497</v>
      </c>
      <c r="H277" s="142">
        <f t="shared" si="125"/>
        <v>214586</v>
      </c>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65" t="s">
        <v>1086</v>
      </c>
      <c r="AH277" s="144">
        <f t="shared" si="1"/>
        <v>33281940</v>
      </c>
      <c r="AI277" s="145">
        <f t="shared" si="2"/>
        <v>43537</v>
      </c>
      <c r="AJ277" s="143">
        <f t="shared" si="46"/>
        <v>416</v>
      </c>
      <c r="AK277" s="146">
        <v>1.0</v>
      </c>
      <c r="AL277" s="146">
        <f>sum(AK166:AK277)</f>
        <v>416</v>
      </c>
      <c r="AM277" s="143">
        <f>AM275</f>
        <v>5</v>
      </c>
      <c r="AN277" s="134"/>
      <c r="AO277" s="134"/>
      <c r="AP277" s="134"/>
      <c r="AQ277" s="134"/>
      <c r="AR277" s="134"/>
      <c r="AS277" s="134"/>
      <c r="AT277" s="134"/>
      <c r="AU277" s="134"/>
      <c r="AV277" s="134"/>
      <c r="AW277" s="134"/>
      <c r="AX277" s="134"/>
      <c r="AY277" s="134"/>
      <c r="AZ277" s="134"/>
      <c r="BA277" s="134"/>
      <c r="BB277" s="134"/>
    </row>
    <row r="278">
      <c r="A278" s="148" t="str">
        <f>Work!A348</f>
        <v>Quebec 4</v>
      </c>
      <c r="B278" s="149">
        <f>Work!G348</f>
        <v>43537</v>
      </c>
      <c r="C278" s="150">
        <f t="shared" ref="C278:D278" si="126">C277</f>
        <v>891054</v>
      </c>
      <c r="D278" s="150">
        <f t="shared" si="126"/>
        <v>6445730</v>
      </c>
      <c r="E278" s="151">
        <f>Work!E348+E277</f>
        <v>6167915</v>
      </c>
      <c r="F278" s="150">
        <f t="shared" ref="F278:H278" si="127">F277</f>
        <v>17788520</v>
      </c>
      <c r="G278" s="150">
        <f t="shared" si="127"/>
        <v>1897497</v>
      </c>
      <c r="H278" s="150">
        <f t="shared" si="127"/>
        <v>214586</v>
      </c>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5" t="s">
        <v>1049</v>
      </c>
      <c r="AH278" s="153">
        <f t="shared" si="1"/>
        <v>33405302</v>
      </c>
      <c r="AI278" s="154">
        <f t="shared" si="2"/>
        <v>43537</v>
      </c>
      <c r="AJ278" s="152">
        <f t="shared" si="46"/>
        <v>420</v>
      </c>
      <c r="AK278" s="155">
        <v>4.0</v>
      </c>
      <c r="AL278" s="155">
        <f>sum(AK166:AK278)</f>
        <v>420</v>
      </c>
      <c r="AM278" s="152">
        <f t="shared" ref="AM278:AM291" si="130">AM277</f>
        <v>5</v>
      </c>
      <c r="AN278" s="148"/>
      <c r="AO278" s="148"/>
      <c r="AP278" s="148"/>
      <c r="AQ278" s="148"/>
      <c r="AR278" s="148"/>
      <c r="AS278" s="148"/>
      <c r="AT278" s="148"/>
      <c r="AU278" s="148"/>
      <c r="AV278" s="148"/>
      <c r="AW278" s="148"/>
      <c r="AX278" s="148"/>
      <c r="AY278" s="148"/>
      <c r="AZ278" s="148"/>
      <c r="BA278" s="148"/>
      <c r="BB278" s="148"/>
    </row>
    <row r="279">
      <c r="A279" s="157" t="str">
        <f>Work!A119</f>
        <v>Bath and North East Somerset Council</v>
      </c>
      <c r="B279" s="140">
        <f>Work!G119</f>
        <v>43538</v>
      </c>
      <c r="C279" s="142">
        <f t="shared" ref="C279:E279" si="128">C278</f>
        <v>891054</v>
      </c>
      <c r="D279" s="142">
        <f t="shared" si="128"/>
        <v>6445730</v>
      </c>
      <c r="E279" s="142">
        <f t="shared" si="128"/>
        <v>6167915</v>
      </c>
      <c r="F279" s="141">
        <f>Work!E119+F278</f>
        <v>17977198</v>
      </c>
      <c r="G279" s="142">
        <f t="shared" ref="G279:H279" si="129">G278</f>
        <v>1897497</v>
      </c>
      <c r="H279" s="142">
        <f t="shared" si="129"/>
        <v>214586</v>
      </c>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58" t="s">
        <v>1086</v>
      </c>
      <c r="AH279" s="144">
        <f t="shared" si="1"/>
        <v>33593980</v>
      </c>
      <c r="AI279" s="145">
        <f t="shared" si="2"/>
        <v>43538</v>
      </c>
      <c r="AJ279" s="143">
        <f t="shared" si="46"/>
        <v>421</v>
      </c>
      <c r="AK279" s="146">
        <v>1.0</v>
      </c>
      <c r="AL279" s="146">
        <f>sum(AK166:AK279)</f>
        <v>421</v>
      </c>
      <c r="AM279" s="143">
        <f t="shared" si="130"/>
        <v>5</v>
      </c>
      <c r="AN279" s="134"/>
      <c r="AO279" s="134"/>
      <c r="AP279" s="134"/>
      <c r="AQ279" s="134"/>
      <c r="AR279" s="134"/>
      <c r="AS279" s="134"/>
      <c r="AT279" s="134"/>
      <c r="AU279" s="134"/>
      <c r="AV279" s="134"/>
      <c r="AW279" s="134"/>
      <c r="AX279" s="134"/>
      <c r="AY279" s="134"/>
      <c r="AZ279" s="134"/>
      <c r="BA279" s="134"/>
      <c r="BB279" s="134"/>
    </row>
    <row r="280">
      <c r="A280" s="157" t="str">
        <f>Work!A120</f>
        <v>Bridgwater Town Council</v>
      </c>
      <c r="B280" s="140">
        <f>Work!G120</f>
        <v>43538</v>
      </c>
      <c r="C280" s="142">
        <f t="shared" ref="C280:H280" si="131">C279</f>
        <v>891054</v>
      </c>
      <c r="D280" s="142">
        <f t="shared" si="131"/>
        <v>6445730</v>
      </c>
      <c r="E280" s="142">
        <f t="shared" si="131"/>
        <v>6167915</v>
      </c>
      <c r="F280" s="163">
        <f t="shared" si="131"/>
        <v>17977198</v>
      </c>
      <c r="G280" s="142">
        <f t="shared" si="131"/>
        <v>1897497</v>
      </c>
      <c r="H280" s="142">
        <f t="shared" si="131"/>
        <v>214586</v>
      </c>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58" t="s">
        <v>1086</v>
      </c>
      <c r="AH280" s="144">
        <f t="shared" si="1"/>
        <v>33593980</v>
      </c>
      <c r="AI280" s="145">
        <f t="shared" si="2"/>
        <v>43538</v>
      </c>
      <c r="AJ280" s="143">
        <f t="shared" si="46"/>
        <v>422</v>
      </c>
      <c r="AK280" s="146">
        <v>1.0</v>
      </c>
      <c r="AL280" s="146">
        <f>sum(AK166:AK280)</f>
        <v>422</v>
      </c>
      <c r="AM280" s="143">
        <f t="shared" si="130"/>
        <v>5</v>
      </c>
      <c r="AN280" s="134"/>
      <c r="AO280" s="134"/>
      <c r="AP280" s="134"/>
      <c r="AQ280" s="134"/>
      <c r="AR280" s="134"/>
      <c r="AS280" s="134"/>
      <c r="AT280" s="134"/>
      <c r="AU280" s="134"/>
      <c r="AV280" s="134"/>
      <c r="AW280" s="134"/>
      <c r="AX280" s="134"/>
      <c r="AY280" s="134"/>
      <c r="AZ280" s="134"/>
      <c r="BA280" s="134"/>
      <c r="BB280" s="134"/>
    </row>
    <row r="281">
      <c r="A281" s="157" t="str">
        <f>Work!A349</f>
        <v>Victoria City Council</v>
      </c>
      <c r="B281" s="140">
        <f>Work!G349</f>
        <v>43538</v>
      </c>
      <c r="C281" s="142">
        <f t="shared" ref="C281:H281" si="132">C280</f>
        <v>891054</v>
      </c>
      <c r="D281" s="142">
        <f t="shared" si="132"/>
        <v>6445730</v>
      </c>
      <c r="E281" s="142">
        <f t="shared" si="132"/>
        <v>6167915</v>
      </c>
      <c r="F281" s="142">
        <f t="shared" si="132"/>
        <v>17977198</v>
      </c>
      <c r="G281" s="163">
        <f t="shared" si="132"/>
        <v>1897497</v>
      </c>
      <c r="H281" s="142">
        <f t="shared" si="132"/>
        <v>214586</v>
      </c>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6" t="s">
        <v>1206</v>
      </c>
      <c r="AH281" s="144">
        <f t="shared" si="1"/>
        <v>33593980</v>
      </c>
      <c r="AI281" s="145">
        <f t="shared" si="2"/>
        <v>43538</v>
      </c>
      <c r="AJ281" s="143">
        <f t="shared" si="46"/>
        <v>423</v>
      </c>
      <c r="AK281" s="146">
        <v>1.0</v>
      </c>
      <c r="AL281" s="146">
        <f>sum(AK166:AK281)</f>
        <v>423</v>
      </c>
      <c r="AM281" s="143">
        <f t="shared" si="130"/>
        <v>5</v>
      </c>
      <c r="AN281" s="134"/>
      <c r="AO281" s="134"/>
      <c r="AP281" s="134"/>
      <c r="AQ281" s="134"/>
      <c r="AR281" s="134"/>
      <c r="AS281" s="134"/>
      <c r="AT281" s="134"/>
      <c r="AU281" s="134"/>
      <c r="AV281" s="134"/>
      <c r="AW281" s="134"/>
      <c r="AX281" s="134"/>
      <c r="AY281" s="134"/>
      <c r="AZ281" s="134"/>
      <c r="BA281" s="134"/>
      <c r="BB281" s="134"/>
    </row>
    <row r="282">
      <c r="A282" s="157" t="str">
        <f>Work!A350</f>
        <v>Esquimalt Town Council</v>
      </c>
      <c r="B282" s="140">
        <f>Work!G350</f>
        <v>43542</v>
      </c>
      <c r="C282" s="142">
        <f t="shared" ref="C282:H282" si="133">C281</f>
        <v>891054</v>
      </c>
      <c r="D282" s="142">
        <f t="shared" si="133"/>
        <v>6445730</v>
      </c>
      <c r="E282" s="142">
        <f t="shared" si="133"/>
        <v>6167915</v>
      </c>
      <c r="F282" s="142">
        <f t="shared" si="133"/>
        <v>17977198</v>
      </c>
      <c r="G282" s="163">
        <f t="shared" si="133"/>
        <v>1897497</v>
      </c>
      <c r="H282" s="142">
        <f t="shared" si="133"/>
        <v>214586</v>
      </c>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6" t="s">
        <v>1206</v>
      </c>
      <c r="AH282" s="144">
        <f t="shared" si="1"/>
        <v>33593980</v>
      </c>
      <c r="AI282" s="145">
        <f t="shared" si="2"/>
        <v>43542</v>
      </c>
      <c r="AJ282" s="143">
        <f t="shared" si="46"/>
        <v>424</v>
      </c>
      <c r="AK282" s="146">
        <v>1.0</v>
      </c>
      <c r="AL282" s="146">
        <f>sum(AK166:AK282)</f>
        <v>424</v>
      </c>
      <c r="AM282" s="143">
        <f t="shared" si="130"/>
        <v>5</v>
      </c>
      <c r="AN282" s="134"/>
      <c r="AO282" s="134"/>
      <c r="AP282" s="134"/>
      <c r="AQ282" s="134"/>
      <c r="AR282" s="134"/>
      <c r="AS282" s="134"/>
      <c r="AT282" s="134"/>
      <c r="AU282" s="134"/>
      <c r="AV282" s="134"/>
      <c r="AW282" s="134"/>
      <c r="AX282" s="134"/>
      <c r="AY282" s="134"/>
      <c r="AZ282" s="134"/>
      <c r="BA282" s="134"/>
      <c r="BB282" s="134"/>
    </row>
    <row r="283">
      <c r="A283" s="157" t="str">
        <f>Work!A121</f>
        <v>Haringey London Borough Council</v>
      </c>
      <c r="B283" s="140">
        <f>Work!G121</f>
        <v>43542</v>
      </c>
      <c r="C283" s="142">
        <f t="shared" ref="C283:H283" si="134">C282</f>
        <v>891054</v>
      </c>
      <c r="D283" s="142">
        <f t="shared" si="134"/>
        <v>6445730</v>
      </c>
      <c r="E283" s="142">
        <f t="shared" si="134"/>
        <v>6167915</v>
      </c>
      <c r="F283" s="163">
        <f t="shared" si="134"/>
        <v>17977198</v>
      </c>
      <c r="G283" s="142">
        <f t="shared" si="134"/>
        <v>1897497</v>
      </c>
      <c r="H283" s="142">
        <f t="shared" si="134"/>
        <v>214586</v>
      </c>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58" t="s">
        <v>1086</v>
      </c>
      <c r="AH283" s="144">
        <f t="shared" si="1"/>
        <v>33593980</v>
      </c>
      <c r="AI283" s="145">
        <f t="shared" si="2"/>
        <v>43542</v>
      </c>
      <c r="AJ283" s="143">
        <f t="shared" si="46"/>
        <v>425</v>
      </c>
      <c r="AK283" s="146">
        <v>1.0</v>
      </c>
      <c r="AL283" s="146">
        <f>sum(AK166:AK283)</f>
        <v>425</v>
      </c>
      <c r="AM283" s="143">
        <f t="shared" si="130"/>
        <v>5</v>
      </c>
      <c r="AN283" s="134"/>
      <c r="AO283" s="134"/>
      <c r="AP283" s="134"/>
      <c r="AQ283" s="134"/>
      <c r="AR283" s="134"/>
      <c r="AS283" s="134"/>
      <c r="AT283" s="134"/>
      <c r="AU283" s="134"/>
      <c r="AV283" s="134"/>
      <c r="AW283" s="134"/>
      <c r="AX283" s="134"/>
      <c r="AY283" s="134"/>
      <c r="AZ283" s="134"/>
      <c r="BA283" s="134"/>
      <c r="BB283" s="134"/>
    </row>
    <row r="284">
      <c r="A284" s="157" t="str">
        <f>Work!A351</f>
        <v>District of Highlands Council</v>
      </c>
      <c r="B284" s="140">
        <f>Work!G351</f>
        <v>43542</v>
      </c>
      <c r="C284" s="142">
        <f t="shared" ref="C284:H284" si="135">C283</f>
        <v>891054</v>
      </c>
      <c r="D284" s="142">
        <f t="shared" si="135"/>
        <v>6445730</v>
      </c>
      <c r="E284" s="142">
        <f t="shared" si="135"/>
        <v>6167915</v>
      </c>
      <c r="F284" s="142">
        <f t="shared" si="135"/>
        <v>17977198</v>
      </c>
      <c r="G284" s="163">
        <f t="shared" si="135"/>
        <v>1897497</v>
      </c>
      <c r="H284" s="142">
        <f t="shared" si="135"/>
        <v>214586</v>
      </c>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3" t="s">
        <v>1206</v>
      </c>
      <c r="AH284" s="144">
        <f t="shared" si="1"/>
        <v>33593980</v>
      </c>
      <c r="AI284" s="145">
        <f t="shared" si="2"/>
        <v>43542</v>
      </c>
      <c r="AJ284" s="143">
        <f t="shared" si="46"/>
        <v>426</v>
      </c>
      <c r="AK284" s="146">
        <v>1.0</v>
      </c>
      <c r="AL284" s="146">
        <f>sum(AK166:AK284)</f>
        <v>426</v>
      </c>
      <c r="AM284" s="143">
        <f t="shared" si="130"/>
        <v>5</v>
      </c>
      <c r="AN284" s="134"/>
      <c r="AO284" s="134"/>
      <c r="AP284" s="134"/>
      <c r="AQ284" s="134"/>
      <c r="AR284" s="134"/>
      <c r="AS284" s="134"/>
      <c r="AT284" s="134"/>
      <c r="AU284" s="134"/>
      <c r="AV284" s="134"/>
      <c r="AW284" s="134"/>
      <c r="AX284" s="134"/>
      <c r="AY284" s="134"/>
      <c r="AZ284" s="134"/>
      <c r="BA284" s="134"/>
      <c r="BB284" s="134"/>
    </row>
    <row r="285">
      <c r="A285" s="157" t="str">
        <f>Work!A352</f>
        <v>Moncton City Council</v>
      </c>
      <c r="B285" s="140">
        <f>Work!G352</f>
        <v>43542</v>
      </c>
      <c r="C285" s="142">
        <f t="shared" ref="C285:F285" si="136">C284</f>
        <v>891054</v>
      </c>
      <c r="D285" s="142">
        <f t="shared" si="136"/>
        <v>6445730</v>
      </c>
      <c r="E285" s="142">
        <f t="shared" si="136"/>
        <v>6167915</v>
      </c>
      <c r="F285" s="142">
        <f t="shared" si="136"/>
        <v>17977198</v>
      </c>
      <c r="G285" s="141">
        <f>Work!E352+G284</f>
        <v>1969387</v>
      </c>
      <c r="H285" s="142">
        <f>H284</f>
        <v>214586</v>
      </c>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6" t="s">
        <v>1206</v>
      </c>
      <c r="AH285" s="144">
        <f t="shared" si="1"/>
        <v>33665870</v>
      </c>
      <c r="AI285" s="145">
        <f t="shared" si="2"/>
        <v>43542</v>
      </c>
      <c r="AJ285" s="143">
        <f t="shared" si="46"/>
        <v>427</v>
      </c>
      <c r="AK285" s="146">
        <v>1.0</v>
      </c>
      <c r="AL285" s="146">
        <f>sum(AK166:AK285)</f>
        <v>427</v>
      </c>
      <c r="AM285" s="143">
        <f t="shared" si="130"/>
        <v>5</v>
      </c>
      <c r="AN285" s="134"/>
      <c r="AO285" s="134"/>
      <c r="AP285" s="134"/>
      <c r="AQ285" s="134"/>
      <c r="AR285" s="134"/>
      <c r="AS285" s="134"/>
      <c r="AT285" s="134"/>
      <c r="AU285" s="134"/>
      <c r="AV285" s="134"/>
      <c r="AW285" s="134"/>
      <c r="AX285" s="134"/>
      <c r="AY285" s="134"/>
      <c r="AZ285" s="134"/>
      <c r="BA285" s="134"/>
      <c r="BB285" s="134"/>
    </row>
    <row r="286">
      <c r="A286" s="157" t="str">
        <f>Work!A122</f>
        <v>Plymouth City Council</v>
      </c>
      <c r="B286" s="140">
        <f>Work!G122</f>
        <v>43542</v>
      </c>
      <c r="C286" s="142">
        <f t="shared" ref="C286:E286" si="137">C285</f>
        <v>891054</v>
      </c>
      <c r="D286" s="142">
        <f t="shared" si="137"/>
        <v>6445730</v>
      </c>
      <c r="E286" s="142">
        <f t="shared" si="137"/>
        <v>6167915</v>
      </c>
      <c r="F286" s="141">
        <f>Work!E122+F285</f>
        <v>18212180</v>
      </c>
      <c r="G286" s="142">
        <f t="shared" ref="G286:H286" si="138">G285</f>
        <v>1969387</v>
      </c>
      <c r="H286" s="142">
        <f t="shared" si="138"/>
        <v>214586</v>
      </c>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65" t="s">
        <v>1086</v>
      </c>
      <c r="AH286" s="144">
        <f t="shared" si="1"/>
        <v>33900852</v>
      </c>
      <c r="AI286" s="145">
        <f t="shared" si="2"/>
        <v>43542</v>
      </c>
      <c r="AJ286" s="143">
        <f t="shared" si="46"/>
        <v>428</v>
      </c>
      <c r="AK286" s="146">
        <v>1.0</v>
      </c>
      <c r="AL286" s="146">
        <f>sum(AK166:AK286)</f>
        <v>428</v>
      </c>
      <c r="AM286" s="143">
        <f t="shared" si="130"/>
        <v>5</v>
      </c>
      <c r="AN286" s="134"/>
      <c r="AO286" s="134"/>
      <c r="AP286" s="134"/>
      <c r="AQ286" s="134"/>
      <c r="AR286" s="134"/>
      <c r="AS286" s="134"/>
      <c r="AT286" s="134"/>
      <c r="AU286" s="134"/>
      <c r="AV286" s="134"/>
      <c r="AW286" s="134"/>
      <c r="AX286" s="134"/>
      <c r="AY286" s="134"/>
      <c r="AZ286" s="134"/>
      <c r="BA286" s="134"/>
      <c r="BB286" s="134"/>
    </row>
    <row r="287">
      <c r="A287" s="139" t="str">
        <f>Work!A575</f>
        <v>Alameda City Council</v>
      </c>
      <c r="B287" s="140">
        <f>Work!G575</f>
        <v>43543</v>
      </c>
      <c r="C287" s="142">
        <f t="shared" ref="C287:C304" si="140">C286</f>
        <v>891054</v>
      </c>
      <c r="D287" s="141">
        <f>Work!E575+D286</f>
        <v>6524068</v>
      </c>
      <c r="E287" s="142">
        <f t="shared" ref="E287:H287" si="139">E286</f>
        <v>6167915</v>
      </c>
      <c r="F287" s="142">
        <f t="shared" si="139"/>
        <v>18212180</v>
      </c>
      <c r="G287" s="142">
        <f t="shared" si="139"/>
        <v>1969387</v>
      </c>
      <c r="H287" s="142">
        <f t="shared" si="139"/>
        <v>214586</v>
      </c>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6" t="s">
        <v>996</v>
      </c>
      <c r="AH287" s="144">
        <f t="shared" si="1"/>
        <v>33979190</v>
      </c>
      <c r="AI287" s="145">
        <f t="shared" si="2"/>
        <v>43543</v>
      </c>
      <c r="AJ287" s="143">
        <f t="shared" si="46"/>
        <v>429</v>
      </c>
      <c r="AK287" s="146">
        <v>1.0</v>
      </c>
      <c r="AL287" s="146">
        <f>sum(AK166:AK287)</f>
        <v>429</v>
      </c>
      <c r="AM287" s="143">
        <f t="shared" si="130"/>
        <v>5</v>
      </c>
      <c r="AN287" s="134"/>
      <c r="AO287" s="134"/>
      <c r="AP287" s="134"/>
      <c r="AQ287" s="134"/>
      <c r="AR287" s="134"/>
      <c r="AS287" s="134"/>
      <c r="AT287" s="134"/>
      <c r="AU287" s="134"/>
      <c r="AV287" s="134"/>
      <c r="AW287" s="134"/>
      <c r="AX287" s="134"/>
      <c r="AY287" s="134"/>
      <c r="AZ287" s="134"/>
      <c r="BA287" s="134"/>
      <c r="BB287" s="134"/>
    </row>
    <row r="288">
      <c r="A288" s="139" t="str">
        <f>Work!A544</f>
        <v>Canton Vaud</v>
      </c>
      <c r="B288" s="140">
        <f>Work!G544</f>
        <v>43543</v>
      </c>
      <c r="C288" s="142">
        <f t="shared" si="140"/>
        <v>891054</v>
      </c>
      <c r="D288" s="142">
        <f t="shared" ref="D288:G288" si="141">D287</f>
        <v>6524068</v>
      </c>
      <c r="E288" s="142">
        <f t="shared" si="141"/>
        <v>6167915</v>
      </c>
      <c r="F288" s="142">
        <f t="shared" si="141"/>
        <v>18212180</v>
      </c>
      <c r="G288" s="142">
        <f t="shared" si="141"/>
        <v>1969387</v>
      </c>
      <c r="H288" s="141">
        <f>Work!E544+H287</f>
        <v>1007715</v>
      </c>
      <c r="I288" s="141"/>
      <c r="J288" s="141"/>
      <c r="K288" s="141"/>
      <c r="L288" s="141"/>
      <c r="M288" s="141"/>
      <c r="N288" s="141"/>
      <c r="O288" s="141"/>
      <c r="P288" s="142"/>
      <c r="Q288" s="142"/>
      <c r="R288" s="142"/>
      <c r="S288" s="142"/>
      <c r="T288" s="142"/>
      <c r="U288" s="142"/>
      <c r="V288" s="142"/>
      <c r="W288" s="142"/>
      <c r="X288" s="142"/>
      <c r="Y288" s="142"/>
      <c r="Z288" s="142"/>
      <c r="AA288" s="142"/>
      <c r="AB288" s="142"/>
      <c r="AC288" s="142"/>
      <c r="AD288" s="142"/>
      <c r="AE288" s="142"/>
      <c r="AF288" s="142"/>
      <c r="AG288" s="191" t="s">
        <v>1086</v>
      </c>
      <c r="AH288" s="144">
        <f t="shared" si="1"/>
        <v>34772319</v>
      </c>
      <c r="AI288" s="145">
        <f t="shared" si="2"/>
        <v>43543</v>
      </c>
      <c r="AJ288" s="143">
        <f t="shared" si="46"/>
        <v>430</v>
      </c>
      <c r="AK288" s="146">
        <v>1.0</v>
      </c>
      <c r="AL288" s="146">
        <f>sum(AK166:AK288)</f>
        <v>430</v>
      </c>
      <c r="AM288" s="143">
        <f t="shared" si="130"/>
        <v>5</v>
      </c>
      <c r="AN288" s="134"/>
      <c r="AO288" s="134"/>
      <c r="AP288" s="134"/>
      <c r="AQ288" s="134"/>
      <c r="AR288" s="134"/>
      <c r="AS288" s="134"/>
      <c r="AT288" s="134"/>
      <c r="AU288" s="134"/>
      <c r="AV288" s="134"/>
      <c r="AW288" s="134"/>
      <c r="AX288" s="134"/>
      <c r="AY288" s="134"/>
      <c r="AZ288" s="134"/>
      <c r="BA288" s="134"/>
      <c r="BB288" s="134"/>
    </row>
    <row r="289">
      <c r="A289" s="157" t="str">
        <f>Work!A123</f>
        <v>Portsmouth City Council</v>
      </c>
      <c r="B289" s="140">
        <f>Work!G123</f>
        <v>43543</v>
      </c>
      <c r="C289" s="142">
        <f t="shared" si="140"/>
        <v>891054</v>
      </c>
      <c r="D289" s="142">
        <f t="shared" ref="D289:E289" si="142">D288</f>
        <v>6524068</v>
      </c>
      <c r="E289" s="142">
        <f t="shared" si="142"/>
        <v>6167915</v>
      </c>
      <c r="F289" s="141">
        <f>Work!E123+F288</f>
        <v>18417280</v>
      </c>
      <c r="G289" s="142">
        <f t="shared" ref="G289:H289" si="143">G288</f>
        <v>1969387</v>
      </c>
      <c r="H289" s="142">
        <f t="shared" si="143"/>
        <v>1007715</v>
      </c>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6" t="s">
        <v>1284</v>
      </c>
      <c r="AH289" s="144">
        <f t="shared" si="1"/>
        <v>34977419</v>
      </c>
      <c r="AI289" s="145">
        <f t="shared" si="2"/>
        <v>43543</v>
      </c>
      <c r="AJ289" s="143">
        <f t="shared" si="46"/>
        <v>431</v>
      </c>
      <c r="AK289" s="146">
        <v>1.0</v>
      </c>
      <c r="AL289" s="146">
        <f>sum(AK166:AK289)</f>
        <v>431</v>
      </c>
      <c r="AM289" s="143">
        <f t="shared" si="130"/>
        <v>5</v>
      </c>
      <c r="AN289" s="134"/>
      <c r="AO289" s="134"/>
      <c r="AP289" s="134"/>
      <c r="AQ289" s="134"/>
      <c r="AR289" s="134"/>
      <c r="AS289" s="134"/>
      <c r="AT289" s="134"/>
      <c r="AU289" s="134"/>
      <c r="AV289" s="134"/>
      <c r="AW289" s="134"/>
      <c r="AX289" s="134"/>
      <c r="AY289" s="134"/>
      <c r="AZ289" s="134"/>
      <c r="BA289" s="134"/>
      <c r="BB289" s="134"/>
    </row>
    <row r="290">
      <c r="A290" s="139" t="str">
        <f>Work!A124</f>
        <v>Tower Hamlets London Borough Council</v>
      </c>
      <c r="B290" s="140">
        <f>Work!G124</f>
        <v>43544</v>
      </c>
      <c r="C290" s="142">
        <f t="shared" si="140"/>
        <v>891054</v>
      </c>
      <c r="D290" s="142">
        <f t="shared" ref="D290:H290" si="144">D289</f>
        <v>6524068</v>
      </c>
      <c r="E290" s="142">
        <f t="shared" si="144"/>
        <v>6167915</v>
      </c>
      <c r="F290" s="163">
        <f t="shared" si="144"/>
        <v>18417280</v>
      </c>
      <c r="G290" s="142">
        <f t="shared" si="144"/>
        <v>1969387</v>
      </c>
      <c r="H290" s="142">
        <f t="shared" si="144"/>
        <v>1007715</v>
      </c>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91" t="s">
        <v>1086</v>
      </c>
      <c r="AH290" s="144">
        <f t="shared" si="1"/>
        <v>34977419</v>
      </c>
      <c r="AI290" s="145">
        <f t="shared" si="2"/>
        <v>43544</v>
      </c>
      <c r="AJ290" s="143">
        <f t="shared" si="46"/>
        <v>432</v>
      </c>
      <c r="AK290" s="146">
        <v>1.0</v>
      </c>
      <c r="AL290" s="146">
        <f t="shared" ref="AL290:AL291" si="146">sum(AK166:AK290)</f>
        <v>432</v>
      </c>
      <c r="AM290" s="143">
        <f t="shared" si="130"/>
        <v>5</v>
      </c>
      <c r="AN290" s="134"/>
      <c r="AO290" s="134"/>
      <c r="AP290" s="134"/>
      <c r="AQ290" s="134"/>
      <c r="AR290" s="134"/>
      <c r="AS290" s="134"/>
      <c r="AT290" s="134"/>
      <c r="AU290" s="134"/>
      <c r="AV290" s="134"/>
      <c r="AW290" s="134"/>
      <c r="AX290" s="134"/>
      <c r="AY290" s="134"/>
      <c r="AZ290" s="134"/>
      <c r="BA290" s="134"/>
      <c r="BB290" s="134"/>
    </row>
    <row r="291">
      <c r="A291" s="185" t="str">
        <f>Data!A349</f>
        <v>Ide Parish Council</v>
      </c>
      <c r="B291" s="140">
        <f>Data!E349</f>
        <v>43544</v>
      </c>
      <c r="C291" s="142">
        <f t="shared" si="140"/>
        <v>891054</v>
      </c>
      <c r="D291" s="142">
        <f t="shared" ref="D291:H291" si="145">D290</f>
        <v>6524068</v>
      </c>
      <c r="E291" s="142">
        <f t="shared" si="145"/>
        <v>6167915</v>
      </c>
      <c r="F291" s="192">
        <f t="shared" si="145"/>
        <v>18417280</v>
      </c>
      <c r="G291" s="142">
        <f t="shared" si="145"/>
        <v>1969387</v>
      </c>
      <c r="H291" s="142">
        <f t="shared" si="145"/>
        <v>1007715</v>
      </c>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91" t="s">
        <v>1086</v>
      </c>
      <c r="AH291" s="144">
        <f t="shared" si="1"/>
        <v>34977419</v>
      </c>
      <c r="AI291" s="145">
        <f t="shared" si="2"/>
        <v>43544</v>
      </c>
      <c r="AJ291" s="143">
        <f t="shared" si="46"/>
        <v>433</v>
      </c>
      <c r="AK291" s="146">
        <v>1.0</v>
      </c>
      <c r="AL291" s="146">
        <f t="shared" si="146"/>
        <v>432</v>
      </c>
      <c r="AM291" s="143">
        <f t="shared" si="130"/>
        <v>5</v>
      </c>
      <c r="AN291" s="134"/>
      <c r="AO291" s="134"/>
      <c r="AP291" s="134"/>
      <c r="AQ291" s="134"/>
      <c r="AR291" s="134"/>
      <c r="AS291" s="134"/>
      <c r="AT291" s="134"/>
      <c r="AU291" s="134"/>
      <c r="AV291" s="134"/>
      <c r="AW291" s="134"/>
      <c r="AX291" s="134"/>
      <c r="AY291" s="134"/>
      <c r="AZ291" s="134"/>
      <c r="BA291" s="134"/>
      <c r="BB291" s="134"/>
    </row>
    <row r="292">
      <c r="A292" s="185" t="str">
        <f>Data!A326</f>
        <v>Hebden Royd Town Council</v>
      </c>
      <c r="B292" s="140">
        <f>Data!E326</f>
        <v>43544</v>
      </c>
      <c r="C292" s="142">
        <f t="shared" si="140"/>
        <v>891054</v>
      </c>
      <c r="D292" s="142">
        <f t="shared" ref="D292:H292" si="147">D291</f>
        <v>6524068</v>
      </c>
      <c r="E292" s="142">
        <f t="shared" si="147"/>
        <v>6167915</v>
      </c>
      <c r="F292" s="192">
        <f t="shared" si="147"/>
        <v>18417280</v>
      </c>
      <c r="G292" s="142">
        <f t="shared" si="147"/>
        <v>1969387</v>
      </c>
      <c r="H292" s="142">
        <f t="shared" si="147"/>
        <v>1007715</v>
      </c>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91" t="s">
        <v>1086</v>
      </c>
      <c r="AH292" s="144">
        <f t="shared" si="1"/>
        <v>34977419</v>
      </c>
      <c r="AI292" s="145">
        <f t="shared" si="2"/>
        <v>43544</v>
      </c>
      <c r="AJ292" s="143">
        <f t="shared" si="46"/>
        <v>434</v>
      </c>
      <c r="AK292" s="146">
        <v>1.0</v>
      </c>
      <c r="AL292" s="146">
        <f>sum(AK167:AK292)</f>
        <v>433</v>
      </c>
      <c r="AM292" s="143">
        <f>AM290</f>
        <v>5</v>
      </c>
      <c r="AN292" s="134"/>
      <c r="AO292" s="134"/>
      <c r="AP292" s="134"/>
      <c r="AQ292" s="134"/>
      <c r="AR292" s="134"/>
      <c r="AS292" s="134"/>
      <c r="AT292" s="134"/>
      <c r="AU292" s="134"/>
      <c r="AV292" s="134"/>
      <c r="AW292" s="134"/>
      <c r="AX292" s="134"/>
      <c r="AY292" s="134"/>
      <c r="AZ292" s="134"/>
      <c r="BA292" s="134"/>
      <c r="BB292" s="134"/>
    </row>
    <row r="293">
      <c r="A293" s="156" t="str">
        <f>Work!A353</f>
        <v>Quebec 2</v>
      </c>
      <c r="B293" s="149">
        <f>Work!G353</f>
        <v>43544</v>
      </c>
      <c r="C293" s="150">
        <f t="shared" si="140"/>
        <v>891054</v>
      </c>
      <c r="D293" s="150">
        <f t="shared" ref="D293:D305" si="149">D292</f>
        <v>6524068</v>
      </c>
      <c r="E293" s="151">
        <f>Work!E353+E292</f>
        <v>6188603</v>
      </c>
      <c r="F293" s="150">
        <f t="shared" ref="F293:H293" si="148">F292</f>
        <v>18417280</v>
      </c>
      <c r="G293" s="150">
        <f t="shared" si="148"/>
        <v>1969387</v>
      </c>
      <c r="H293" s="150">
        <f t="shared" si="148"/>
        <v>1007715</v>
      </c>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5" t="s">
        <v>1049</v>
      </c>
      <c r="AH293" s="153">
        <f t="shared" si="1"/>
        <v>34998107</v>
      </c>
      <c r="AI293" s="154">
        <f t="shared" si="2"/>
        <v>43544</v>
      </c>
      <c r="AJ293" s="152">
        <f t="shared" si="46"/>
        <v>436</v>
      </c>
      <c r="AK293" s="155">
        <v>2.0</v>
      </c>
      <c r="AL293" s="155">
        <f>sum(AK166:AK293)</f>
        <v>436</v>
      </c>
      <c r="AM293" s="152">
        <f>AM290</f>
        <v>5</v>
      </c>
      <c r="AN293" s="148"/>
      <c r="AO293" s="148"/>
      <c r="AP293" s="148"/>
      <c r="AQ293" s="148"/>
      <c r="AR293" s="148"/>
      <c r="AS293" s="148"/>
      <c r="AT293" s="148"/>
      <c r="AU293" s="148"/>
      <c r="AV293" s="148"/>
      <c r="AW293" s="148"/>
      <c r="AX293" s="148"/>
      <c r="AY293" s="148"/>
      <c r="AZ293" s="148"/>
      <c r="BA293" s="148"/>
      <c r="BB293" s="148"/>
    </row>
    <row r="294">
      <c r="A294" s="139" t="str">
        <f>Work!A125</f>
        <v>Helston Town Council</v>
      </c>
      <c r="B294" s="140">
        <f>Work!G125</f>
        <v>43545</v>
      </c>
      <c r="C294" s="142">
        <f t="shared" si="140"/>
        <v>891054</v>
      </c>
      <c r="D294" s="142">
        <f t="shared" si="149"/>
        <v>6524068</v>
      </c>
      <c r="E294" s="142">
        <f t="shared" ref="E294:H294" si="150">E293</f>
        <v>6188603</v>
      </c>
      <c r="F294" s="163">
        <f t="shared" si="150"/>
        <v>18417280</v>
      </c>
      <c r="G294" s="142">
        <f t="shared" si="150"/>
        <v>1969387</v>
      </c>
      <c r="H294" s="142">
        <f t="shared" si="150"/>
        <v>1007715</v>
      </c>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58" t="s">
        <v>1086</v>
      </c>
      <c r="AH294" s="144">
        <f t="shared" si="1"/>
        <v>34998107</v>
      </c>
      <c r="AI294" s="145">
        <f t="shared" si="2"/>
        <v>43545</v>
      </c>
      <c r="AJ294" s="143">
        <f t="shared" si="46"/>
        <v>437</v>
      </c>
      <c r="AK294" s="146">
        <v>1.0</v>
      </c>
      <c r="AL294" s="146">
        <f>sum(AK166:AK294)</f>
        <v>437</v>
      </c>
      <c r="AM294" s="143">
        <f t="shared" ref="AM294:AM313" si="152">AM293</f>
        <v>5</v>
      </c>
      <c r="AN294" s="134"/>
      <c r="AO294" s="134"/>
      <c r="AP294" s="134"/>
      <c r="AQ294" s="134"/>
      <c r="AR294" s="134"/>
      <c r="AS294" s="134"/>
      <c r="AT294" s="134"/>
      <c r="AU294" s="134"/>
      <c r="AV294" s="134"/>
      <c r="AW294" s="134"/>
      <c r="AX294" s="134"/>
      <c r="AY294" s="134"/>
      <c r="AZ294" s="134"/>
      <c r="BA294" s="134"/>
      <c r="BB294" s="134"/>
    </row>
    <row r="295">
      <c r="A295" s="139" t="str">
        <f>Work!A126</f>
        <v>Hull City Council</v>
      </c>
      <c r="B295" s="140">
        <f>Work!G126</f>
        <v>43545</v>
      </c>
      <c r="C295" s="142">
        <f t="shared" si="140"/>
        <v>891054</v>
      </c>
      <c r="D295" s="142">
        <f t="shared" si="149"/>
        <v>6524068</v>
      </c>
      <c r="E295" s="142">
        <f t="shared" ref="E295:E305" si="153">E294</f>
        <v>6188603</v>
      </c>
      <c r="F295" s="141">
        <f>Work!E126+F294</f>
        <v>18677925</v>
      </c>
      <c r="G295" s="142">
        <f t="shared" ref="G295:H295" si="151">G294</f>
        <v>1969387</v>
      </c>
      <c r="H295" s="142">
        <f t="shared" si="151"/>
        <v>1007715</v>
      </c>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58" t="s">
        <v>1086</v>
      </c>
      <c r="AH295" s="144">
        <f t="shared" si="1"/>
        <v>35258752</v>
      </c>
      <c r="AI295" s="145">
        <f t="shared" si="2"/>
        <v>43545</v>
      </c>
      <c r="AJ295" s="143">
        <f t="shared" si="46"/>
        <v>438</v>
      </c>
      <c r="AK295" s="146">
        <v>1.0</v>
      </c>
      <c r="AL295" s="146">
        <f>sum(AK166:AK295)</f>
        <v>438</v>
      </c>
      <c r="AM295" s="143">
        <f t="shared" si="152"/>
        <v>5</v>
      </c>
      <c r="AN295" s="134"/>
      <c r="AO295" s="134"/>
      <c r="AP295" s="134"/>
      <c r="AQ295" s="134"/>
      <c r="AR295" s="134"/>
      <c r="AS295" s="134"/>
      <c r="AT295" s="134"/>
      <c r="AU295" s="134"/>
      <c r="AV295" s="134"/>
      <c r="AW295" s="134"/>
      <c r="AX295" s="134"/>
      <c r="AY295" s="134"/>
      <c r="AZ295" s="134"/>
      <c r="BA295" s="134"/>
      <c r="BB295" s="134"/>
    </row>
    <row r="296">
      <c r="A296" s="139" t="str">
        <f>Work!A127</f>
        <v>Suffolk County Council</v>
      </c>
      <c r="B296" s="140">
        <f>Work!G127</f>
        <v>43545</v>
      </c>
      <c r="C296" s="142">
        <f t="shared" si="140"/>
        <v>891054</v>
      </c>
      <c r="D296" s="142">
        <f t="shared" si="149"/>
        <v>6524068</v>
      </c>
      <c r="E296" s="142">
        <f t="shared" si="153"/>
        <v>6188603</v>
      </c>
      <c r="F296" s="141">
        <f>Work!E127+F295</f>
        <v>19434925</v>
      </c>
      <c r="G296" s="142">
        <f t="shared" ref="G296:H296" si="154">G295</f>
        <v>1969387</v>
      </c>
      <c r="H296" s="142">
        <f t="shared" si="154"/>
        <v>1007715</v>
      </c>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58" t="s">
        <v>1086</v>
      </c>
      <c r="AH296" s="144">
        <f t="shared" si="1"/>
        <v>36015752</v>
      </c>
      <c r="AI296" s="145">
        <f t="shared" si="2"/>
        <v>43545</v>
      </c>
      <c r="AJ296" s="143">
        <f t="shared" si="46"/>
        <v>439</v>
      </c>
      <c r="AK296" s="146">
        <v>1.0</v>
      </c>
      <c r="AL296" s="146">
        <f>sum(AK166:AK296)</f>
        <v>439</v>
      </c>
      <c r="AM296" s="143">
        <f t="shared" si="152"/>
        <v>5</v>
      </c>
      <c r="AN296" s="134"/>
      <c r="AO296" s="134"/>
      <c r="AP296" s="134"/>
      <c r="AQ296" s="134"/>
      <c r="AR296" s="134"/>
      <c r="AS296" s="134"/>
      <c r="AT296" s="134"/>
      <c r="AU296" s="134"/>
      <c r="AV296" s="134"/>
      <c r="AW296" s="134"/>
      <c r="AX296" s="134"/>
      <c r="AY296" s="134"/>
      <c r="AZ296" s="134"/>
      <c r="BA296" s="134"/>
      <c r="BB296" s="134"/>
    </row>
    <row r="297">
      <c r="A297" s="157" t="str">
        <f>Work!A128</f>
        <v>City of York Council</v>
      </c>
      <c r="B297" s="140">
        <f>Work!G128</f>
        <v>43545</v>
      </c>
      <c r="C297" s="142">
        <f t="shared" si="140"/>
        <v>891054</v>
      </c>
      <c r="D297" s="142">
        <f t="shared" si="149"/>
        <v>6524068</v>
      </c>
      <c r="E297" s="142">
        <f t="shared" si="153"/>
        <v>6188603</v>
      </c>
      <c r="F297" s="141">
        <f>Work!E128+F296</f>
        <v>19643125</v>
      </c>
      <c r="G297" s="142">
        <f t="shared" ref="G297:H297" si="155">G296</f>
        <v>1969387</v>
      </c>
      <c r="H297" s="142">
        <f t="shared" si="155"/>
        <v>1007715</v>
      </c>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58" t="s">
        <v>1086</v>
      </c>
      <c r="AH297" s="144">
        <f t="shared" si="1"/>
        <v>36223952</v>
      </c>
      <c r="AI297" s="145">
        <f t="shared" si="2"/>
        <v>43545</v>
      </c>
      <c r="AJ297" s="143">
        <f t="shared" si="46"/>
        <v>440</v>
      </c>
      <c r="AK297" s="146">
        <v>1.0</v>
      </c>
      <c r="AL297" s="146">
        <f>sum(AK166:AK297)</f>
        <v>440</v>
      </c>
      <c r="AM297" s="143">
        <f t="shared" si="152"/>
        <v>5</v>
      </c>
      <c r="AN297" s="134"/>
      <c r="AO297" s="134"/>
      <c r="AP297" s="134"/>
      <c r="AQ297" s="134"/>
      <c r="AR297" s="134"/>
      <c r="AS297" s="134"/>
      <c r="AT297" s="134"/>
      <c r="AU297" s="134"/>
      <c r="AV297" s="134"/>
      <c r="AW297" s="134"/>
      <c r="AX297" s="134"/>
      <c r="AY297" s="134"/>
      <c r="AZ297" s="134"/>
      <c r="BA297" s="134"/>
      <c r="BB297" s="134"/>
    </row>
    <row r="298">
      <c r="A298" s="157" t="str">
        <f>Work!A547</f>
        <v>Delémont City Council</v>
      </c>
      <c r="B298" s="140">
        <f>Work!G547</f>
        <v>43549</v>
      </c>
      <c r="C298" s="142">
        <f t="shared" si="140"/>
        <v>891054</v>
      </c>
      <c r="D298" s="142">
        <f t="shared" si="149"/>
        <v>6524068</v>
      </c>
      <c r="E298" s="142">
        <f t="shared" si="153"/>
        <v>6188603</v>
      </c>
      <c r="F298" s="142">
        <f t="shared" ref="F298:H298" si="156">F297</f>
        <v>19643125</v>
      </c>
      <c r="G298" s="142">
        <f t="shared" si="156"/>
        <v>1969387</v>
      </c>
      <c r="H298" s="163">
        <f t="shared" si="156"/>
        <v>1007715</v>
      </c>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6" t="s">
        <v>1369</v>
      </c>
      <c r="AH298" s="144">
        <f t="shared" si="1"/>
        <v>36223952</v>
      </c>
      <c r="AI298" s="145">
        <f t="shared" si="2"/>
        <v>43549</v>
      </c>
      <c r="AJ298" s="143">
        <f t="shared" si="46"/>
        <v>441</v>
      </c>
      <c r="AK298" s="146">
        <v>1.0</v>
      </c>
      <c r="AL298" s="146">
        <f>sum(AK166:AK298)</f>
        <v>441</v>
      </c>
      <c r="AM298" s="143">
        <f t="shared" si="152"/>
        <v>5</v>
      </c>
      <c r="AN298" s="134"/>
      <c r="AO298" s="134"/>
      <c r="AP298" s="134"/>
      <c r="AQ298" s="134"/>
      <c r="AR298" s="134"/>
      <c r="AS298" s="134"/>
      <c r="AT298" s="134"/>
      <c r="AU298" s="134"/>
      <c r="AV298" s="134"/>
      <c r="AW298" s="134"/>
      <c r="AX298" s="134"/>
      <c r="AY298" s="134"/>
      <c r="AZ298" s="134"/>
      <c r="BA298" s="134"/>
      <c r="BB298" s="134"/>
    </row>
    <row r="299">
      <c r="A299" s="157" t="str">
        <f>Work!A129</f>
        <v>Holme Valley Parish Council</v>
      </c>
      <c r="B299" s="140">
        <f>Work!G129</f>
        <v>43549</v>
      </c>
      <c r="C299" s="142">
        <f t="shared" si="140"/>
        <v>891054</v>
      </c>
      <c r="D299" s="142">
        <f t="shared" si="149"/>
        <v>6524068</v>
      </c>
      <c r="E299" s="142">
        <f t="shared" si="153"/>
        <v>6188603</v>
      </c>
      <c r="F299" s="163">
        <f t="shared" ref="F299:H299" si="157">F298</f>
        <v>19643125</v>
      </c>
      <c r="G299" s="142">
        <f t="shared" si="157"/>
        <v>1969387</v>
      </c>
      <c r="H299" s="142">
        <f t="shared" si="157"/>
        <v>1007715</v>
      </c>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58" t="s">
        <v>1086</v>
      </c>
      <c r="AH299" s="144">
        <f t="shared" si="1"/>
        <v>36223952</v>
      </c>
      <c r="AI299" s="145">
        <f t="shared" si="2"/>
        <v>43549</v>
      </c>
      <c r="AJ299" s="143">
        <f t="shared" si="46"/>
        <v>442</v>
      </c>
      <c r="AK299" s="146">
        <v>1.0</v>
      </c>
      <c r="AL299" s="146">
        <f>sum(AK166:AK299)</f>
        <v>442</v>
      </c>
      <c r="AM299" s="143">
        <f t="shared" si="152"/>
        <v>5</v>
      </c>
      <c r="AN299" s="134"/>
      <c r="AO299" s="134"/>
      <c r="AP299" s="134"/>
      <c r="AQ299" s="134"/>
      <c r="AR299" s="134"/>
      <c r="AS299" s="134"/>
      <c r="AT299" s="134"/>
      <c r="AU299" s="134"/>
      <c r="AV299" s="134"/>
      <c r="AW299" s="134"/>
      <c r="AX299" s="134"/>
      <c r="AY299" s="134"/>
      <c r="AZ299" s="134"/>
      <c r="BA299" s="134"/>
      <c r="BB299" s="134"/>
    </row>
    <row r="300">
      <c r="A300" s="195" t="str">
        <f>Work!A130</f>
        <v>Leominster Town Council</v>
      </c>
      <c r="B300" s="140">
        <f>Work!G130</f>
        <v>43549</v>
      </c>
      <c r="C300" s="142">
        <f t="shared" si="140"/>
        <v>891054</v>
      </c>
      <c r="D300" s="142">
        <f t="shared" si="149"/>
        <v>6524068</v>
      </c>
      <c r="E300" s="142">
        <f t="shared" si="153"/>
        <v>6188603</v>
      </c>
      <c r="F300" s="163">
        <f t="shared" ref="F300:H300" si="158">F299</f>
        <v>19643125</v>
      </c>
      <c r="G300" s="142">
        <f t="shared" si="158"/>
        <v>1969387</v>
      </c>
      <c r="H300" s="142">
        <f t="shared" si="158"/>
        <v>1007715</v>
      </c>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58" t="s">
        <v>1086</v>
      </c>
      <c r="AH300" s="144">
        <f t="shared" si="1"/>
        <v>36223952</v>
      </c>
      <c r="AI300" s="145">
        <f t="shared" si="2"/>
        <v>43549</v>
      </c>
      <c r="AJ300" s="143">
        <f t="shared" si="46"/>
        <v>443</v>
      </c>
      <c r="AK300" s="146">
        <v>1.0</v>
      </c>
      <c r="AL300" s="146">
        <f>sum(AK166:AK300)</f>
        <v>443</v>
      </c>
      <c r="AM300" s="143">
        <f t="shared" si="152"/>
        <v>5</v>
      </c>
      <c r="AN300" s="134"/>
      <c r="AO300" s="134"/>
      <c r="AP300" s="134"/>
      <c r="AQ300" s="134"/>
      <c r="AR300" s="134"/>
      <c r="AS300" s="134"/>
      <c r="AT300" s="134"/>
      <c r="AU300" s="134"/>
      <c r="AV300" s="134"/>
      <c r="AW300" s="134"/>
      <c r="AX300" s="134"/>
      <c r="AY300" s="134"/>
      <c r="AZ300" s="134"/>
      <c r="BA300" s="134"/>
      <c r="BB300" s="134"/>
    </row>
    <row r="301">
      <c r="A301" s="195" t="str">
        <f>Work!A131</f>
        <v>Otley Town Council</v>
      </c>
      <c r="B301" s="140">
        <f>Work!G131</f>
        <v>43549</v>
      </c>
      <c r="C301" s="142">
        <f t="shared" si="140"/>
        <v>891054</v>
      </c>
      <c r="D301" s="142">
        <f t="shared" si="149"/>
        <v>6524068</v>
      </c>
      <c r="E301" s="142">
        <f t="shared" si="153"/>
        <v>6188603</v>
      </c>
      <c r="F301" s="141">
        <f>Work!E131+F300</f>
        <v>19656793</v>
      </c>
      <c r="G301" s="142">
        <f t="shared" ref="G301:H301" si="159">G300</f>
        <v>1969387</v>
      </c>
      <c r="H301" s="142">
        <f t="shared" si="159"/>
        <v>1007715</v>
      </c>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58" t="s">
        <v>1086</v>
      </c>
      <c r="AH301" s="144">
        <f t="shared" si="1"/>
        <v>36237620</v>
      </c>
      <c r="AI301" s="145">
        <f t="shared" si="2"/>
        <v>43549</v>
      </c>
      <c r="AJ301" s="143">
        <f t="shared" si="46"/>
        <v>444</v>
      </c>
      <c r="AK301" s="146">
        <v>1.0</v>
      </c>
      <c r="AL301" s="146">
        <f>sum(AK166:AK301)</f>
        <v>444</v>
      </c>
      <c r="AM301" s="143">
        <f t="shared" si="152"/>
        <v>5</v>
      </c>
      <c r="AN301" s="134"/>
      <c r="AO301" s="134"/>
      <c r="AP301" s="134"/>
      <c r="AQ301" s="134"/>
      <c r="AR301" s="134"/>
      <c r="AS301" s="134"/>
      <c r="AT301" s="134"/>
      <c r="AU301" s="134"/>
      <c r="AV301" s="134"/>
      <c r="AW301" s="134"/>
      <c r="AX301" s="134"/>
      <c r="AY301" s="134"/>
      <c r="AZ301" s="134"/>
      <c r="BA301" s="134"/>
      <c r="BB301" s="134"/>
    </row>
    <row r="302">
      <c r="A302" s="157" t="str">
        <f>Work!A354</f>
        <v>Saanich District Council</v>
      </c>
      <c r="B302" s="140">
        <f>Work!G354</f>
        <v>43549</v>
      </c>
      <c r="C302" s="142">
        <f t="shared" si="140"/>
        <v>891054</v>
      </c>
      <c r="D302" s="142">
        <f t="shared" si="149"/>
        <v>6524068</v>
      </c>
      <c r="E302" s="142">
        <f t="shared" si="153"/>
        <v>6188603</v>
      </c>
      <c r="F302" s="142">
        <f t="shared" ref="F302:H302" si="160">F301</f>
        <v>19656793</v>
      </c>
      <c r="G302" s="163">
        <f t="shared" si="160"/>
        <v>1969387</v>
      </c>
      <c r="H302" s="142">
        <f t="shared" si="160"/>
        <v>1007715</v>
      </c>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6" t="s">
        <v>1206</v>
      </c>
      <c r="AH302" s="144">
        <f t="shared" si="1"/>
        <v>36237620</v>
      </c>
      <c r="AI302" s="145">
        <f t="shared" si="2"/>
        <v>43549</v>
      </c>
      <c r="AJ302" s="143">
        <f t="shared" si="46"/>
        <v>445</v>
      </c>
      <c r="AK302" s="146">
        <v>1.0</v>
      </c>
      <c r="AL302" s="146">
        <f>sum(AK166:AK302)</f>
        <v>445</v>
      </c>
      <c r="AM302" s="143">
        <f t="shared" si="152"/>
        <v>5</v>
      </c>
      <c r="AN302" s="134"/>
      <c r="AO302" s="134"/>
      <c r="AP302" s="134"/>
      <c r="AQ302" s="134"/>
      <c r="AR302" s="134"/>
      <c r="AS302" s="134"/>
      <c r="AT302" s="134"/>
      <c r="AU302" s="134"/>
      <c r="AV302" s="134"/>
      <c r="AW302" s="134"/>
      <c r="AX302" s="134"/>
      <c r="AY302" s="134"/>
      <c r="AZ302" s="134"/>
      <c r="BA302" s="134"/>
      <c r="BB302" s="134"/>
    </row>
    <row r="303">
      <c r="A303" s="139" t="str">
        <f>Work!A132</f>
        <v>Shrewsbury Town Council</v>
      </c>
      <c r="B303" s="140">
        <f>Work!G132</f>
        <v>43549</v>
      </c>
      <c r="C303" s="142">
        <f t="shared" si="140"/>
        <v>891054</v>
      </c>
      <c r="D303" s="142">
        <f t="shared" si="149"/>
        <v>6524068</v>
      </c>
      <c r="E303" s="142">
        <f t="shared" si="153"/>
        <v>6188603</v>
      </c>
      <c r="F303" s="141">
        <f>Work!E132+F302</f>
        <v>19728508</v>
      </c>
      <c r="G303" s="142">
        <f t="shared" ref="G303:H303" si="161">G302</f>
        <v>1969387</v>
      </c>
      <c r="H303" s="142">
        <f t="shared" si="161"/>
        <v>1007715</v>
      </c>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58" t="s">
        <v>1086</v>
      </c>
      <c r="AH303" s="144">
        <f t="shared" si="1"/>
        <v>36309335</v>
      </c>
      <c r="AI303" s="145">
        <f t="shared" si="2"/>
        <v>43549</v>
      </c>
      <c r="AJ303" s="143">
        <f t="shared" si="46"/>
        <v>446</v>
      </c>
      <c r="AK303" s="146">
        <v>1.0</v>
      </c>
      <c r="AL303" s="146">
        <f>sum(AK166:AK303)</f>
        <v>446</v>
      </c>
      <c r="AM303" s="143">
        <f t="shared" si="152"/>
        <v>5</v>
      </c>
      <c r="AN303" s="134"/>
      <c r="AO303" s="134"/>
      <c r="AP303" s="134"/>
      <c r="AQ303" s="134"/>
      <c r="AR303" s="134"/>
      <c r="AS303" s="134"/>
      <c r="AT303" s="134"/>
      <c r="AU303" s="134"/>
      <c r="AV303" s="134"/>
      <c r="AW303" s="134"/>
      <c r="AX303" s="134"/>
      <c r="AY303" s="134"/>
      <c r="AZ303" s="134"/>
      <c r="BA303" s="134"/>
      <c r="BB303" s="134"/>
    </row>
    <row r="304">
      <c r="A304" s="139" t="str">
        <f>Work!A355</f>
        <v>Sidney Town Council</v>
      </c>
      <c r="B304" s="140">
        <f>Work!G355</f>
        <v>43549</v>
      </c>
      <c r="C304" s="142">
        <f t="shared" si="140"/>
        <v>891054</v>
      </c>
      <c r="D304" s="142">
        <f t="shared" si="149"/>
        <v>6524068</v>
      </c>
      <c r="E304" s="142">
        <f t="shared" si="153"/>
        <v>6188603</v>
      </c>
      <c r="F304" s="142">
        <f t="shared" ref="F304:H304" si="162">F303</f>
        <v>19728508</v>
      </c>
      <c r="G304" s="163">
        <f t="shared" si="162"/>
        <v>1969387</v>
      </c>
      <c r="H304" s="142">
        <f t="shared" si="162"/>
        <v>1007715</v>
      </c>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3" t="s">
        <v>1206</v>
      </c>
      <c r="AH304" s="144">
        <f t="shared" si="1"/>
        <v>36309335</v>
      </c>
      <c r="AI304" s="145">
        <f t="shared" si="2"/>
        <v>43549</v>
      </c>
      <c r="AJ304" s="143">
        <f t="shared" si="46"/>
        <v>447</v>
      </c>
      <c r="AK304" s="146">
        <v>1.0</v>
      </c>
      <c r="AL304" s="146">
        <f>sum(AK166:AK304)</f>
        <v>447</v>
      </c>
      <c r="AM304" s="143">
        <f t="shared" si="152"/>
        <v>5</v>
      </c>
      <c r="AN304" s="134"/>
      <c r="AO304" s="134"/>
      <c r="AP304" s="134"/>
      <c r="AQ304" s="134"/>
      <c r="AR304" s="134"/>
      <c r="AS304" s="134"/>
      <c r="AT304" s="134"/>
      <c r="AU304" s="134"/>
      <c r="AV304" s="134"/>
      <c r="AW304" s="134"/>
      <c r="AX304" s="134"/>
      <c r="AY304" s="134"/>
      <c r="AZ304" s="134"/>
      <c r="BA304" s="134"/>
      <c r="BB304" s="134"/>
    </row>
    <row r="305">
      <c r="A305" s="157" t="str">
        <f>Data!A13</f>
        <v>Adelaide Hills Council</v>
      </c>
      <c r="B305" s="140">
        <f>Data!E13</f>
        <v>43550</v>
      </c>
      <c r="C305" s="141">
        <f>Data!D13+C304</f>
        <v>929917</v>
      </c>
      <c r="D305" s="142">
        <f t="shared" si="149"/>
        <v>6524068</v>
      </c>
      <c r="E305" s="142">
        <f t="shared" si="153"/>
        <v>6188603</v>
      </c>
      <c r="F305" s="142">
        <f t="shared" ref="F305:H305" si="163">F304</f>
        <v>19728508</v>
      </c>
      <c r="G305" s="142">
        <f t="shared" si="163"/>
        <v>1969387</v>
      </c>
      <c r="H305" s="142">
        <f t="shared" si="163"/>
        <v>1007715</v>
      </c>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6" t="s">
        <v>974</v>
      </c>
      <c r="AH305" s="144">
        <f t="shared" si="1"/>
        <v>36348198</v>
      </c>
      <c r="AI305" s="145">
        <f t="shared" si="2"/>
        <v>43550</v>
      </c>
      <c r="AJ305" s="143">
        <f t="shared" si="46"/>
        <v>448</v>
      </c>
      <c r="AK305" s="146">
        <v>1.0</v>
      </c>
      <c r="AL305" s="146">
        <f>sum(AK166:AK305)</f>
        <v>448</v>
      </c>
      <c r="AM305" s="143">
        <f t="shared" si="152"/>
        <v>5</v>
      </c>
      <c r="AN305" s="134"/>
      <c r="AO305" s="134"/>
      <c r="AP305" s="134"/>
      <c r="AQ305" s="134"/>
      <c r="AR305" s="134"/>
      <c r="AS305" s="134"/>
      <c r="AT305" s="134"/>
      <c r="AU305" s="134"/>
      <c r="AV305" s="134"/>
      <c r="AW305" s="134"/>
      <c r="AX305" s="134"/>
      <c r="AY305" s="134"/>
      <c r="AZ305" s="134"/>
      <c r="BA305" s="134"/>
      <c r="BB305" s="134"/>
    </row>
    <row r="306">
      <c r="A306" s="157" t="str">
        <f>Work!A133</f>
        <v>Birchwood Town Council</v>
      </c>
      <c r="B306" s="140">
        <f>Work!G133</f>
        <v>43550</v>
      </c>
      <c r="C306" s="142">
        <f t="shared" ref="C306:E306" si="164">C305</f>
        <v>929917</v>
      </c>
      <c r="D306" s="142">
        <f t="shared" si="164"/>
        <v>6524068</v>
      </c>
      <c r="E306" s="142">
        <f t="shared" si="164"/>
        <v>6188603</v>
      </c>
      <c r="F306" s="141">
        <f>Work!E133+F305</f>
        <v>19740833</v>
      </c>
      <c r="G306" s="142">
        <f t="shared" ref="G306:H306" si="165">G305</f>
        <v>1969387</v>
      </c>
      <c r="H306" s="142">
        <f t="shared" si="165"/>
        <v>1007715</v>
      </c>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65" t="s">
        <v>1086</v>
      </c>
      <c r="AH306" s="144">
        <f t="shared" si="1"/>
        <v>36360523</v>
      </c>
      <c r="AI306" s="145">
        <f t="shared" si="2"/>
        <v>43550</v>
      </c>
      <c r="AJ306" s="143">
        <f t="shared" si="46"/>
        <v>449</v>
      </c>
      <c r="AK306" s="146">
        <v>1.0</v>
      </c>
      <c r="AL306" s="146">
        <f>sum(AK166:AK306)</f>
        <v>449</v>
      </c>
      <c r="AM306" s="143">
        <f t="shared" si="152"/>
        <v>5</v>
      </c>
      <c r="AN306" s="134"/>
      <c r="AO306" s="134"/>
      <c r="AP306" s="134"/>
      <c r="AQ306" s="134"/>
      <c r="AR306" s="134"/>
      <c r="AS306" s="134"/>
      <c r="AT306" s="134"/>
      <c r="AU306" s="134"/>
      <c r="AV306" s="134"/>
      <c r="AW306" s="134"/>
      <c r="AX306" s="134"/>
      <c r="AY306" s="134"/>
      <c r="AZ306" s="134"/>
      <c r="BA306" s="134"/>
      <c r="BB306" s="134"/>
    </row>
    <row r="307">
      <c r="A307" s="157" t="str">
        <f>Data!A62</f>
        <v>Light Regional Council</v>
      </c>
      <c r="B307" s="140">
        <f>Data!E62</f>
        <v>43550</v>
      </c>
      <c r="C307" s="141">
        <f>Data!D62+C306</f>
        <v>944653</v>
      </c>
      <c r="D307" s="142">
        <f t="shared" ref="D307:H307" si="166">D306</f>
        <v>6524068</v>
      </c>
      <c r="E307" s="142">
        <f t="shared" si="166"/>
        <v>6188603</v>
      </c>
      <c r="F307" s="142">
        <f t="shared" si="166"/>
        <v>19740833</v>
      </c>
      <c r="G307" s="142">
        <f t="shared" si="166"/>
        <v>1969387</v>
      </c>
      <c r="H307" s="142">
        <f t="shared" si="166"/>
        <v>1007715</v>
      </c>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6" t="s">
        <v>974</v>
      </c>
      <c r="AH307" s="144">
        <f t="shared" si="1"/>
        <v>36375259</v>
      </c>
      <c r="AI307" s="145">
        <f t="shared" si="2"/>
        <v>43550</v>
      </c>
      <c r="AJ307" s="143">
        <f t="shared" si="46"/>
        <v>450</v>
      </c>
      <c r="AK307" s="146">
        <v>1.0</v>
      </c>
      <c r="AL307" s="146">
        <f>sum(AK166:AK307)</f>
        <v>450</v>
      </c>
      <c r="AM307" s="143">
        <f t="shared" si="152"/>
        <v>5</v>
      </c>
      <c r="AN307" s="134"/>
      <c r="AO307" s="134"/>
      <c r="AP307" s="134"/>
      <c r="AQ307" s="134"/>
      <c r="AR307" s="134"/>
      <c r="AS307" s="134"/>
      <c r="AT307" s="134"/>
      <c r="AU307" s="134"/>
      <c r="AV307" s="134"/>
      <c r="AW307" s="134"/>
      <c r="AX307" s="134"/>
      <c r="AY307" s="134"/>
      <c r="AZ307" s="134"/>
      <c r="BA307" s="134"/>
      <c r="BB307" s="134"/>
    </row>
    <row r="308">
      <c r="A308" s="157" t="str">
        <f>Work!A134</f>
        <v>Llanidloes Town Council </v>
      </c>
      <c r="B308" s="140">
        <f>Work!G134</f>
        <v>43550</v>
      </c>
      <c r="C308" s="142">
        <f t="shared" ref="C308:E308" si="167">C307</f>
        <v>944653</v>
      </c>
      <c r="D308" s="142">
        <f t="shared" si="167"/>
        <v>6524068</v>
      </c>
      <c r="E308" s="142">
        <f t="shared" si="167"/>
        <v>6188603</v>
      </c>
      <c r="F308" s="141">
        <f>Work!E134+F307</f>
        <v>19743762</v>
      </c>
      <c r="G308" s="142">
        <f t="shared" ref="G308:H308" si="168">G307</f>
        <v>1969387</v>
      </c>
      <c r="H308" s="142">
        <f t="shared" si="168"/>
        <v>1007715</v>
      </c>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65" t="s">
        <v>1086</v>
      </c>
      <c r="AH308" s="144">
        <f t="shared" si="1"/>
        <v>36378188</v>
      </c>
      <c r="AI308" s="145">
        <f t="shared" si="2"/>
        <v>43550</v>
      </c>
      <c r="AJ308" s="143">
        <f t="shared" si="46"/>
        <v>451</v>
      </c>
      <c r="AK308" s="146">
        <v>1.0</v>
      </c>
      <c r="AL308" s="146">
        <f>sum(AK166:AK308)</f>
        <v>451</v>
      </c>
      <c r="AM308" s="143">
        <f t="shared" si="152"/>
        <v>5</v>
      </c>
      <c r="AN308" s="134"/>
      <c r="AO308" s="134"/>
      <c r="AP308" s="134"/>
      <c r="AQ308" s="134"/>
      <c r="AR308" s="134"/>
      <c r="AS308" s="134"/>
      <c r="AT308" s="134"/>
      <c r="AU308" s="134"/>
      <c r="AV308" s="134"/>
      <c r="AW308" s="134"/>
      <c r="AX308" s="134"/>
      <c r="AY308" s="134"/>
      <c r="AZ308" s="134"/>
      <c r="BA308" s="134"/>
      <c r="BB308" s="134"/>
    </row>
    <row r="309">
      <c r="A309" s="139" t="str">
        <f>Data!A24</f>
        <v>Bellingen Shire Council</v>
      </c>
      <c r="B309" s="140">
        <f>Data!E24</f>
        <v>43551</v>
      </c>
      <c r="C309" s="141">
        <f>Data!D24+C308</f>
        <v>957321</v>
      </c>
      <c r="D309" s="142">
        <f t="shared" ref="D309:H309" si="169">D308</f>
        <v>6524068</v>
      </c>
      <c r="E309" s="142">
        <f t="shared" si="169"/>
        <v>6188603</v>
      </c>
      <c r="F309" s="142">
        <f t="shared" si="169"/>
        <v>19743762</v>
      </c>
      <c r="G309" s="142">
        <f t="shared" si="169"/>
        <v>1969387</v>
      </c>
      <c r="H309" s="142">
        <f t="shared" si="169"/>
        <v>1007715</v>
      </c>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3" t="s">
        <v>974</v>
      </c>
      <c r="AH309" s="144">
        <f t="shared" si="1"/>
        <v>36390856</v>
      </c>
      <c r="AI309" s="145">
        <f t="shared" si="2"/>
        <v>43551</v>
      </c>
      <c r="AJ309" s="143">
        <f t="shared" si="46"/>
        <v>452</v>
      </c>
      <c r="AK309" s="146">
        <v>1.0</v>
      </c>
      <c r="AL309" s="146">
        <f>sum(AK166:AK309)</f>
        <v>452</v>
      </c>
      <c r="AM309" s="143">
        <f t="shared" si="152"/>
        <v>5</v>
      </c>
      <c r="AN309" s="134"/>
      <c r="AO309" s="134"/>
      <c r="AP309" s="134"/>
      <c r="AQ309" s="134"/>
      <c r="AR309" s="134"/>
      <c r="AS309" s="134"/>
      <c r="AT309" s="134"/>
      <c r="AU309" s="134"/>
      <c r="AV309" s="134"/>
      <c r="AW309" s="134"/>
      <c r="AX309" s="134"/>
      <c r="AY309" s="134"/>
      <c r="AZ309" s="134"/>
      <c r="BA309" s="134"/>
      <c r="BB309" s="134"/>
    </row>
    <row r="310">
      <c r="A310" s="157" t="str">
        <f>Work!A356</f>
        <v>Hamilton City Council</v>
      </c>
      <c r="B310" s="140">
        <f>Work!G356</f>
        <v>43551</v>
      </c>
      <c r="C310" s="142">
        <f t="shared" ref="C310:F310" si="170">C309</f>
        <v>957321</v>
      </c>
      <c r="D310" s="142">
        <f t="shared" si="170"/>
        <v>6524068</v>
      </c>
      <c r="E310" s="142">
        <f t="shared" si="170"/>
        <v>6188603</v>
      </c>
      <c r="F310" s="142">
        <f t="shared" si="170"/>
        <v>19743762</v>
      </c>
      <c r="G310" s="141">
        <f>Work!E356+G309</f>
        <v>2506302</v>
      </c>
      <c r="H310" s="142">
        <f>H309</f>
        <v>1007715</v>
      </c>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6" t="s">
        <v>1206</v>
      </c>
      <c r="AH310" s="144">
        <f t="shared" si="1"/>
        <v>36927771</v>
      </c>
      <c r="AI310" s="145">
        <f t="shared" si="2"/>
        <v>43551</v>
      </c>
      <c r="AJ310" s="143">
        <f t="shared" si="46"/>
        <v>453</v>
      </c>
      <c r="AK310" s="146">
        <v>1.0</v>
      </c>
      <c r="AL310" s="146">
        <f>sum(AK166:AK310)</f>
        <v>453</v>
      </c>
      <c r="AM310" s="143">
        <f t="shared" si="152"/>
        <v>5</v>
      </c>
      <c r="AN310" s="134"/>
      <c r="AO310" s="134"/>
      <c r="AP310" s="134"/>
      <c r="AQ310" s="134"/>
      <c r="AR310" s="134"/>
      <c r="AS310" s="134"/>
      <c r="AT310" s="134"/>
      <c r="AU310" s="134"/>
      <c r="AV310" s="134"/>
      <c r="AW310" s="134"/>
      <c r="AX310" s="134"/>
      <c r="AY310" s="134"/>
      <c r="AZ310" s="134"/>
      <c r="BA310" s="134"/>
      <c r="BB310" s="134"/>
    </row>
    <row r="311">
      <c r="A311" s="157" t="str">
        <f>Work!A135</f>
        <v>Leeds City Council</v>
      </c>
      <c r="B311" s="140">
        <f>Work!G135</f>
        <v>43551</v>
      </c>
      <c r="C311" s="142">
        <f t="shared" ref="C311:E311" si="171">C310</f>
        <v>957321</v>
      </c>
      <c r="D311" s="142">
        <f t="shared" si="171"/>
        <v>6524068</v>
      </c>
      <c r="E311" s="142">
        <f t="shared" si="171"/>
        <v>6188603</v>
      </c>
      <c r="F311" s="141">
        <f>Work!I137+F310</f>
        <v>20514894</v>
      </c>
      <c r="G311" s="142">
        <f t="shared" ref="G311:H311" si="172">G310</f>
        <v>2506302</v>
      </c>
      <c r="H311" s="142">
        <f t="shared" si="172"/>
        <v>1007715</v>
      </c>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58" t="s">
        <v>1086</v>
      </c>
      <c r="AH311" s="144">
        <f t="shared" si="1"/>
        <v>37698903</v>
      </c>
      <c r="AI311" s="145">
        <f t="shared" si="2"/>
        <v>43551</v>
      </c>
      <c r="AJ311" s="143">
        <f t="shared" si="46"/>
        <v>454</v>
      </c>
      <c r="AK311" s="146">
        <v>1.0</v>
      </c>
      <c r="AL311" s="146">
        <f>sum(AK166:AK311)</f>
        <v>454</v>
      </c>
      <c r="AM311" s="143">
        <f t="shared" si="152"/>
        <v>5</v>
      </c>
      <c r="AN311" s="134"/>
      <c r="AO311" s="134"/>
      <c r="AP311" s="134"/>
      <c r="AQ311" s="134"/>
      <c r="AR311" s="134"/>
      <c r="AS311" s="134"/>
      <c r="AT311" s="134"/>
      <c r="AU311" s="134"/>
      <c r="AV311" s="134"/>
      <c r="AW311" s="134"/>
      <c r="AX311" s="134"/>
      <c r="AY311" s="134"/>
      <c r="AZ311" s="134"/>
      <c r="BA311" s="134"/>
      <c r="BB311" s="134"/>
    </row>
    <row r="312">
      <c r="A312" s="139" t="str">
        <f>Work!A138</f>
        <v>Southwark London Borough Council</v>
      </c>
      <c r="B312" s="140">
        <f>Work!G138</f>
        <v>43551</v>
      </c>
      <c r="C312" s="142">
        <f t="shared" ref="C312:H312" si="173">C311</f>
        <v>957321</v>
      </c>
      <c r="D312" s="142">
        <f t="shared" si="173"/>
        <v>6524068</v>
      </c>
      <c r="E312" s="142">
        <f t="shared" si="173"/>
        <v>6188603</v>
      </c>
      <c r="F312" s="163">
        <f t="shared" si="173"/>
        <v>20514894</v>
      </c>
      <c r="G312" s="142">
        <f t="shared" si="173"/>
        <v>2506302</v>
      </c>
      <c r="H312" s="142">
        <f t="shared" si="173"/>
        <v>1007715</v>
      </c>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58" t="s">
        <v>1086</v>
      </c>
      <c r="AH312" s="144">
        <f t="shared" si="1"/>
        <v>37698903</v>
      </c>
      <c r="AI312" s="145">
        <f t="shared" si="2"/>
        <v>43551</v>
      </c>
      <c r="AJ312" s="143">
        <f t="shared" si="46"/>
        <v>455</v>
      </c>
      <c r="AK312" s="146">
        <v>1.0</v>
      </c>
      <c r="AL312" s="146">
        <f>sum(AK166:AK312)</f>
        <v>455</v>
      </c>
      <c r="AM312" s="143">
        <f t="shared" si="152"/>
        <v>5</v>
      </c>
      <c r="AN312" s="134"/>
      <c r="AO312" s="134"/>
      <c r="AP312" s="134"/>
      <c r="AQ312" s="134"/>
      <c r="AR312" s="134"/>
      <c r="AS312" s="134"/>
      <c r="AT312" s="134"/>
      <c r="AU312" s="134"/>
      <c r="AV312" s="134"/>
      <c r="AW312" s="134"/>
      <c r="AX312" s="134"/>
      <c r="AY312" s="134"/>
      <c r="AZ312" s="134"/>
      <c r="BA312" s="134"/>
      <c r="BB312" s="134"/>
    </row>
    <row r="313">
      <c r="A313" s="139" t="str">
        <f>Work!A139</f>
        <v>Sunderland City Council</v>
      </c>
      <c r="B313" s="140">
        <f>Work!G139</f>
        <v>43551</v>
      </c>
      <c r="C313" s="142">
        <f t="shared" ref="C313:E313" si="174">C312</f>
        <v>957321</v>
      </c>
      <c r="D313" s="142">
        <f t="shared" si="174"/>
        <v>6524068</v>
      </c>
      <c r="E313" s="142">
        <f t="shared" si="174"/>
        <v>6188603</v>
      </c>
      <c r="F313" s="141">
        <f>Work!E139+F312</f>
        <v>20689180</v>
      </c>
      <c r="G313" s="142">
        <f t="shared" ref="G313:H313" si="175">G312</f>
        <v>2506302</v>
      </c>
      <c r="H313" s="142">
        <f t="shared" si="175"/>
        <v>1007715</v>
      </c>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58" t="s">
        <v>1086</v>
      </c>
      <c r="AH313" s="144">
        <f t="shared" si="1"/>
        <v>37873189</v>
      </c>
      <c r="AI313" s="145">
        <f t="shared" si="2"/>
        <v>43551</v>
      </c>
      <c r="AJ313" s="143">
        <f t="shared" si="46"/>
        <v>456</v>
      </c>
      <c r="AK313" s="146">
        <v>1.0</v>
      </c>
      <c r="AL313" s="146">
        <f>sum(AK166:AK313)</f>
        <v>456</v>
      </c>
      <c r="AM313" s="143">
        <f t="shared" si="152"/>
        <v>5</v>
      </c>
      <c r="AN313" s="134"/>
      <c r="AO313" s="134"/>
      <c r="AP313" s="134"/>
      <c r="AQ313" s="134"/>
      <c r="AR313" s="134"/>
      <c r="AS313" s="134"/>
      <c r="AT313" s="134"/>
      <c r="AU313" s="134"/>
      <c r="AV313" s="134"/>
      <c r="AW313" s="134"/>
      <c r="AX313" s="134"/>
      <c r="AY313" s="134"/>
      <c r="AZ313" s="134"/>
      <c r="BA313" s="134"/>
      <c r="BB313" s="134"/>
    </row>
    <row r="314">
      <c r="A314" s="185" t="str">
        <f>Data!A240</f>
        <v>Chippenham Town Council</v>
      </c>
      <c r="B314" s="140">
        <f>Data!E240</f>
        <v>43551</v>
      </c>
      <c r="C314" s="142">
        <f t="shared" ref="C314:H314" si="176">C313</f>
        <v>957321</v>
      </c>
      <c r="D314" s="142">
        <f t="shared" si="176"/>
        <v>6524068</v>
      </c>
      <c r="E314" s="142">
        <f t="shared" si="176"/>
        <v>6188603</v>
      </c>
      <c r="F314" s="192">
        <f t="shared" si="176"/>
        <v>20689180</v>
      </c>
      <c r="G314" s="142">
        <f t="shared" si="176"/>
        <v>2506302</v>
      </c>
      <c r="H314" s="142">
        <f t="shared" si="176"/>
        <v>1007715</v>
      </c>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58" t="s">
        <v>1284</v>
      </c>
      <c r="AH314" s="144">
        <f t="shared" si="1"/>
        <v>37873189</v>
      </c>
      <c r="AI314" s="145">
        <f t="shared" si="2"/>
        <v>43551</v>
      </c>
      <c r="AJ314" s="143">
        <f t="shared" si="46"/>
        <v>457</v>
      </c>
      <c r="AK314" s="146">
        <v>1.0</v>
      </c>
      <c r="AL314" s="164"/>
      <c r="AM314" s="134"/>
      <c r="AN314" s="134"/>
      <c r="AO314" s="134"/>
      <c r="AP314" s="134"/>
      <c r="AQ314" s="134"/>
      <c r="AR314" s="134"/>
      <c r="AS314" s="134"/>
      <c r="AT314" s="134"/>
      <c r="AU314" s="134"/>
      <c r="AV314" s="134"/>
      <c r="AW314" s="134"/>
      <c r="AX314" s="134"/>
      <c r="AY314" s="134"/>
      <c r="AZ314" s="134"/>
      <c r="BA314" s="134"/>
      <c r="BB314" s="134"/>
    </row>
    <row r="315">
      <c r="A315" s="185" t="str">
        <f>Data!A524</f>
        <v>Stockport Borough Council</v>
      </c>
      <c r="B315" s="140">
        <f>Data!E524</f>
        <v>43552</v>
      </c>
      <c r="C315" s="142">
        <f t="shared" ref="C315:E315" si="177">C314</f>
        <v>957321</v>
      </c>
      <c r="D315" s="142">
        <f t="shared" si="177"/>
        <v>6524068</v>
      </c>
      <c r="E315" s="142">
        <f t="shared" si="177"/>
        <v>6188603</v>
      </c>
      <c r="F315" s="141">
        <f>Data!D524+F314</f>
        <v>20980955</v>
      </c>
      <c r="G315" s="142">
        <f t="shared" ref="G315:H315" si="178">G314</f>
        <v>2506302</v>
      </c>
      <c r="H315" s="142">
        <f t="shared" si="178"/>
        <v>1007715</v>
      </c>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58" t="s">
        <v>1284</v>
      </c>
      <c r="AH315" s="144">
        <f t="shared" si="1"/>
        <v>38164964</v>
      </c>
      <c r="AI315" s="145">
        <f t="shared" si="2"/>
        <v>43552</v>
      </c>
      <c r="AJ315" s="143">
        <f t="shared" si="46"/>
        <v>458</v>
      </c>
      <c r="AK315" s="146">
        <v>1.0</v>
      </c>
      <c r="AL315" s="164"/>
      <c r="AM315" s="134"/>
      <c r="AN315" s="134"/>
      <c r="AO315" s="134"/>
      <c r="AP315" s="134"/>
      <c r="AQ315" s="134"/>
      <c r="AR315" s="134"/>
      <c r="AS315" s="134"/>
      <c r="AT315" s="134"/>
      <c r="AU315" s="134"/>
      <c r="AV315" s="134"/>
      <c r="AW315" s="134"/>
      <c r="AX315" s="134"/>
      <c r="AY315" s="134"/>
      <c r="AZ315" s="134"/>
      <c r="BA315" s="134"/>
      <c r="BB315" s="134"/>
    </row>
    <row r="316">
      <c r="A316" s="139" t="str">
        <f>Work!A140</f>
        <v>Cardiff Council</v>
      </c>
      <c r="B316" s="140">
        <f>Work!G140</f>
        <v>43552</v>
      </c>
      <c r="C316" s="142">
        <f t="shared" ref="C316:E316" si="179">C315</f>
        <v>957321</v>
      </c>
      <c r="D316" s="142">
        <f t="shared" si="179"/>
        <v>6524068</v>
      </c>
      <c r="E316" s="142">
        <f t="shared" si="179"/>
        <v>6188603</v>
      </c>
      <c r="F316" s="141">
        <f>Work!E140+F315</f>
        <v>21343755</v>
      </c>
      <c r="G316" s="142">
        <f t="shared" ref="G316:H316" si="180">G315</f>
        <v>2506302</v>
      </c>
      <c r="H316" s="142">
        <f t="shared" si="180"/>
        <v>1007715</v>
      </c>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58" t="s">
        <v>1086</v>
      </c>
      <c r="AH316" s="144">
        <f t="shared" si="1"/>
        <v>38527764</v>
      </c>
      <c r="AI316" s="145">
        <f t="shared" si="2"/>
        <v>43552</v>
      </c>
      <c r="AJ316" s="143">
        <f t="shared" si="46"/>
        <v>459</v>
      </c>
      <c r="AK316" s="146">
        <v>1.0</v>
      </c>
      <c r="AL316" s="146">
        <f>sum(AK166:AK316)</f>
        <v>459</v>
      </c>
      <c r="AM316" s="143">
        <f>AM313</f>
        <v>5</v>
      </c>
      <c r="AN316" s="134"/>
      <c r="AO316" s="134"/>
      <c r="AP316" s="134"/>
      <c r="AQ316" s="134"/>
      <c r="AR316" s="134"/>
      <c r="AS316" s="134"/>
      <c r="AT316" s="134"/>
      <c r="AU316" s="134"/>
      <c r="AV316" s="134"/>
      <c r="AW316" s="134"/>
      <c r="AX316" s="134"/>
      <c r="AY316" s="134"/>
      <c r="AZ316" s="134"/>
      <c r="BA316" s="134"/>
      <c r="BB316" s="134"/>
    </row>
    <row r="317">
      <c r="A317" s="157" t="str">
        <f>Work!A545</f>
        <v>Canton of Jura</v>
      </c>
      <c r="B317" s="140">
        <f>Work!G545</f>
        <v>43552</v>
      </c>
      <c r="C317" s="142">
        <f t="shared" ref="C317:G317" si="181">C316</f>
        <v>957321</v>
      </c>
      <c r="D317" s="142">
        <f t="shared" si="181"/>
        <v>6524068</v>
      </c>
      <c r="E317" s="142">
        <f t="shared" si="181"/>
        <v>6188603</v>
      </c>
      <c r="F317" s="142">
        <f t="shared" si="181"/>
        <v>21343755</v>
      </c>
      <c r="G317" s="142">
        <f t="shared" si="181"/>
        <v>2506302</v>
      </c>
      <c r="H317" s="141">
        <f>Work!E545+H316</f>
        <v>1081115</v>
      </c>
      <c r="I317" s="141"/>
      <c r="J317" s="141"/>
      <c r="K317" s="141"/>
      <c r="L317" s="141"/>
      <c r="M317" s="141"/>
      <c r="N317" s="141"/>
      <c r="O317" s="141"/>
      <c r="P317" s="142"/>
      <c r="Q317" s="142"/>
      <c r="R317" s="142"/>
      <c r="S317" s="142"/>
      <c r="T317" s="142"/>
      <c r="U317" s="142"/>
      <c r="V317" s="142"/>
      <c r="W317" s="142"/>
      <c r="X317" s="142"/>
      <c r="Y317" s="142"/>
      <c r="Z317" s="142"/>
      <c r="AA317" s="142"/>
      <c r="AB317" s="142"/>
      <c r="AC317" s="142"/>
      <c r="AD317" s="142"/>
      <c r="AE317" s="142"/>
      <c r="AF317" s="142"/>
      <c r="AG317" s="146" t="s">
        <v>1369</v>
      </c>
      <c r="AH317" s="144">
        <f t="shared" si="1"/>
        <v>38601164</v>
      </c>
      <c r="AI317" s="145">
        <f t="shared" si="2"/>
        <v>43552</v>
      </c>
      <c r="AJ317" s="143">
        <f t="shared" si="46"/>
        <v>460</v>
      </c>
      <c r="AK317" s="146">
        <v>1.0</v>
      </c>
      <c r="AL317" s="146">
        <f>sum(AK166:AK317)</f>
        <v>460</v>
      </c>
      <c r="AM317" s="143">
        <f t="shared" ref="AM317:AM320" si="183">AM316</f>
        <v>5</v>
      </c>
      <c r="AN317" s="134"/>
      <c r="AO317" s="134"/>
      <c r="AP317" s="134"/>
      <c r="AQ317" s="134"/>
      <c r="AR317" s="134"/>
      <c r="AS317" s="134"/>
      <c r="AT317" s="134"/>
      <c r="AU317" s="134"/>
      <c r="AV317" s="134"/>
      <c r="AW317" s="134"/>
      <c r="AX317" s="134"/>
      <c r="AY317" s="134"/>
      <c r="AZ317" s="134"/>
      <c r="BA317" s="134"/>
      <c r="BB317" s="134"/>
    </row>
    <row r="318">
      <c r="A318" s="157" t="str">
        <f>Work!A546</f>
        <v>Olten City Council</v>
      </c>
      <c r="B318" s="140">
        <f>Work!G546</f>
        <v>43552</v>
      </c>
      <c r="C318" s="142">
        <f t="shared" ref="C318:G318" si="182">C317</f>
        <v>957321</v>
      </c>
      <c r="D318" s="142">
        <f t="shared" si="182"/>
        <v>6524068</v>
      </c>
      <c r="E318" s="142">
        <f t="shared" si="182"/>
        <v>6188603</v>
      </c>
      <c r="F318" s="142">
        <f t="shared" si="182"/>
        <v>21343755</v>
      </c>
      <c r="G318" s="142">
        <f t="shared" si="182"/>
        <v>2506302</v>
      </c>
      <c r="H318" s="141">
        <f>Work!E546+H317</f>
        <v>1099477</v>
      </c>
      <c r="I318" s="141"/>
      <c r="J318" s="141"/>
      <c r="K318" s="141"/>
      <c r="L318" s="141"/>
      <c r="M318" s="141"/>
      <c r="N318" s="141"/>
      <c r="O318" s="141"/>
      <c r="P318" s="142"/>
      <c r="Q318" s="142"/>
      <c r="R318" s="142"/>
      <c r="S318" s="142"/>
      <c r="T318" s="142"/>
      <c r="U318" s="142"/>
      <c r="V318" s="142"/>
      <c r="W318" s="142"/>
      <c r="X318" s="142"/>
      <c r="Y318" s="142"/>
      <c r="Z318" s="142"/>
      <c r="AA318" s="142"/>
      <c r="AB318" s="142"/>
      <c r="AC318" s="142"/>
      <c r="AD318" s="142"/>
      <c r="AE318" s="142"/>
      <c r="AF318" s="142"/>
      <c r="AG318" s="146" t="s">
        <v>1369</v>
      </c>
      <c r="AH318" s="144">
        <f t="shared" si="1"/>
        <v>38619526</v>
      </c>
      <c r="AI318" s="145">
        <f t="shared" si="2"/>
        <v>43552</v>
      </c>
      <c r="AJ318" s="143">
        <f t="shared" si="46"/>
        <v>461</v>
      </c>
      <c r="AK318" s="146">
        <v>1.0</v>
      </c>
      <c r="AL318" s="146">
        <f>sum(AK166:AK318)</f>
        <v>461</v>
      </c>
      <c r="AM318" s="143">
        <f t="shared" si="183"/>
        <v>5</v>
      </c>
      <c r="AN318" s="134"/>
      <c r="AO318" s="134"/>
      <c r="AP318" s="134"/>
      <c r="AQ318" s="134"/>
      <c r="AR318" s="134"/>
      <c r="AS318" s="134"/>
      <c r="AT318" s="134"/>
      <c r="AU318" s="134"/>
      <c r="AV318" s="134"/>
      <c r="AW318" s="134"/>
      <c r="AX318" s="134"/>
      <c r="AY318" s="134"/>
      <c r="AZ318" s="134"/>
      <c r="BA318" s="134"/>
      <c r="BB318" s="134"/>
    </row>
    <row r="319">
      <c r="A319" s="198" t="str">
        <f>Work!A141</f>
        <v>Redcar and Cleveland Borough Council</v>
      </c>
      <c r="B319" s="140">
        <f>Work!G141</f>
        <v>43552</v>
      </c>
      <c r="C319" s="142">
        <f t="shared" ref="C319:E319" si="184">C318</f>
        <v>957321</v>
      </c>
      <c r="D319" s="142">
        <f t="shared" si="184"/>
        <v>6524068</v>
      </c>
      <c r="E319" s="142">
        <f t="shared" si="184"/>
        <v>6188603</v>
      </c>
      <c r="F319" s="141">
        <f>Work!E141+F318</f>
        <v>21479760</v>
      </c>
      <c r="G319" s="142">
        <f t="shared" ref="G319:H319" si="185">G318</f>
        <v>2506302</v>
      </c>
      <c r="H319" s="142">
        <f t="shared" si="185"/>
        <v>1099477</v>
      </c>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65" t="s">
        <v>1086</v>
      </c>
      <c r="AH319" s="144">
        <f t="shared" si="1"/>
        <v>38755531</v>
      </c>
      <c r="AI319" s="145">
        <f t="shared" si="2"/>
        <v>43552</v>
      </c>
      <c r="AJ319" s="143">
        <f t="shared" si="46"/>
        <v>462</v>
      </c>
      <c r="AK319" s="146">
        <v>1.0</v>
      </c>
      <c r="AL319" s="146">
        <f>sum(AK166:AK319)</f>
        <v>462</v>
      </c>
      <c r="AM319" s="143">
        <f t="shared" si="183"/>
        <v>5</v>
      </c>
      <c r="AN319" s="134"/>
      <c r="AO319" s="134"/>
      <c r="AP319" s="134"/>
      <c r="AQ319" s="134"/>
      <c r="AR319" s="134"/>
      <c r="AS319" s="134"/>
      <c r="AT319" s="134"/>
      <c r="AU319" s="134"/>
      <c r="AV319" s="134"/>
      <c r="AW319" s="134"/>
      <c r="AX319" s="134"/>
      <c r="AY319" s="134"/>
      <c r="AZ319" s="134"/>
      <c r="BA319" s="134"/>
      <c r="BB319" s="134"/>
    </row>
    <row r="320">
      <c r="A320" s="198" t="str">
        <f>Work!A142</f>
        <v>Parish of Saint Helier</v>
      </c>
      <c r="B320" s="140">
        <f>Work!G142</f>
        <v>43552</v>
      </c>
      <c r="C320" s="142">
        <f t="shared" ref="C320:E320" si="186">C319</f>
        <v>957321</v>
      </c>
      <c r="D320" s="142">
        <f t="shared" si="186"/>
        <v>6524068</v>
      </c>
      <c r="E320" s="142">
        <f t="shared" si="186"/>
        <v>6188603</v>
      </c>
      <c r="F320" s="141">
        <f>Work!E142+F319</f>
        <v>21513260</v>
      </c>
      <c r="G320" s="142">
        <f t="shared" ref="G320:H320" si="187">G319</f>
        <v>2506302</v>
      </c>
      <c r="H320" s="142">
        <f t="shared" si="187"/>
        <v>1099477</v>
      </c>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58" t="s">
        <v>1086</v>
      </c>
      <c r="AH320" s="144">
        <f t="shared" si="1"/>
        <v>38789031</v>
      </c>
      <c r="AI320" s="145">
        <f t="shared" si="2"/>
        <v>43552</v>
      </c>
      <c r="AJ320" s="143">
        <f t="shared" si="46"/>
        <v>463</v>
      </c>
      <c r="AK320" s="146">
        <v>1.0</v>
      </c>
      <c r="AL320" s="146">
        <f>sum(AK166:AK320)</f>
        <v>463</v>
      </c>
      <c r="AM320" s="143">
        <f t="shared" si="183"/>
        <v>5</v>
      </c>
      <c r="AN320" s="134"/>
      <c r="AO320" s="134"/>
      <c r="AP320" s="134"/>
      <c r="AQ320" s="134"/>
      <c r="AR320" s="134"/>
      <c r="AS320" s="134"/>
      <c r="AT320" s="134"/>
      <c r="AU320" s="134"/>
      <c r="AV320" s="134"/>
      <c r="AW320" s="134"/>
      <c r="AX320" s="134"/>
      <c r="AY320" s="134"/>
      <c r="AZ320" s="134"/>
      <c r="BA320" s="134"/>
      <c r="BB320" s="134"/>
    </row>
    <row r="321">
      <c r="A321" s="185" t="str">
        <f>Data!A325</f>
        <v>Hay-on-Wye Town Council</v>
      </c>
      <c r="B321" s="140">
        <f>Data!E325</f>
        <v>43556</v>
      </c>
      <c r="C321" s="142">
        <f t="shared" ref="C321:H321" si="188">C320</f>
        <v>957321</v>
      </c>
      <c r="D321" s="142">
        <f t="shared" si="188"/>
        <v>6524068</v>
      </c>
      <c r="E321" s="142">
        <f t="shared" si="188"/>
        <v>6188603</v>
      </c>
      <c r="F321" s="192">
        <f t="shared" si="188"/>
        <v>21513260</v>
      </c>
      <c r="G321" s="142">
        <f t="shared" si="188"/>
        <v>2506302</v>
      </c>
      <c r="H321" s="142">
        <f t="shared" si="188"/>
        <v>1099477</v>
      </c>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58" t="s">
        <v>1284</v>
      </c>
      <c r="AH321" s="144">
        <f t="shared" si="1"/>
        <v>38789031</v>
      </c>
      <c r="AI321" s="145">
        <f t="shared" si="2"/>
        <v>43556</v>
      </c>
      <c r="AJ321" s="143">
        <f t="shared" si="46"/>
        <v>464</v>
      </c>
      <c r="AK321" s="146">
        <v>1.0</v>
      </c>
      <c r="AL321" s="164"/>
      <c r="AM321" s="134"/>
      <c r="AN321" s="134"/>
      <c r="AO321" s="134"/>
      <c r="AP321" s="134"/>
      <c r="AQ321" s="134"/>
      <c r="AR321" s="134"/>
      <c r="AS321" s="134"/>
      <c r="AT321" s="134"/>
      <c r="AU321" s="134"/>
      <c r="AV321" s="134"/>
      <c r="AW321" s="134"/>
      <c r="AX321" s="134"/>
      <c r="AY321" s="134"/>
      <c r="AZ321" s="134"/>
      <c r="BA321" s="134"/>
      <c r="BB321" s="134"/>
    </row>
    <row r="322">
      <c r="A322" s="198" t="str">
        <f>Work!A143</f>
        <v>Kendal Town Council</v>
      </c>
      <c r="B322" s="140">
        <f>Work!G357</f>
        <v>43556</v>
      </c>
      <c r="C322" s="142">
        <f t="shared" ref="C322:H322" si="189">C321</f>
        <v>957321</v>
      </c>
      <c r="D322" s="142">
        <f t="shared" si="189"/>
        <v>6524068</v>
      </c>
      <c r="E322" s="142">
        <f t="shared" si="189"/>
        <v>6188603</v>
      </c>
      <c r="F322" s="163">
        <f t="shared" si="189"/>
        <v>21513260</v>
      </c>
      <c r="G322" s="142">
        <f t="shared" si="189"/>
        <v>2506302</v>
      </c>
      <c r="H322" s="142">
        <f t="shared" si="189"/>
        <v>1099477</v>
      </c>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65" t="s">
        <v>1086</v>
      </c>
      <c r="AH322" s="144">
        <f t="shared" si="1"/>
        <v>38789031</v>
      </c>
      <c r="AI322" s="145">
        <f t="shared" si="2"/>
        <v>43556</v>
      </c>
      <c r="AJ322" s="143">
        <f t="shared" si="46"/>
        <v>465</v>
      </c>
      <c r="AK322" s="146">
        <v>1.0</v>
      </c>
      <c r="AL322" s="146">
        <f>sum(AK166:AK322)</f>
        <v>465</v>
      </c>
      <c r="AM322" s="143">
        <f>AM320</f>
        <v>5</v>
      </c>
      <c r="AN322" s="134"/>
      <c r="AO322" s="134"/>
      <c r="AP322" s="134"/>
      <c r="AQ322" s="134"/>
      <c r="AR322" s="134"/>
      <c r="AS322" s="134"/>
      <c r="AT322" s="134"/>
      <c r="AU322" s="134"/>
      <c r="AV322" s="134"/>
      <c r="AW322" s="134"/>
      <c r="AX322" s="134"/>
      <c r="AY322" s="134"/>
      <c r="AZ322" s="134"/>
      <c r="BA322" s="134"/>
      <c r="BB322" s="134"/>
    </row>
    <row r="323">
      <c r="A323" s="148" t="str">
        <f>Work!A357</f>
        <v>Quebec 2</v>
      </c>
      <c r="B323" s="149">
        <f>Work!G357</f>
        <v>43556</v>
      </c>
      <c r="C323" s="150">
        <f t="shared" ref="C323:D323" si="190">C322</f>
        <v>957321</v>
      </c>
      <c r="D323" s="150">
        <f t="shared" si="190"/>
        <v>6524068</v>
      </c>
      <c r="E323" s="151">
        <f>Work!E357+E322</f>
        <v>6192483</v>
      </c>
      <c r="F323" s="150">
        <f t="shared" ref="F323:H323" si="191">F322</f>
        <v>21513260</v>
      </c>
      <c r="G323" s="150">
        <f t="shared" si="191"/>
        <v>2506302</v>
      </c>
      <c r="H323" s="150">
        <f t="shared" si="191"/>
        <v>1099477</v>
      </c>
      <c r="I323" s="150"/>
      <c r="J323" s="150"/>
      <c r="K323" s="150"/>
      <c r="L323" s="150"/>
      <c r="M323" s="150"/>
      <c r="N323" s="150"/>
      <c r="O323" s="150"/>
      <c r="P323" s="150"/>
      <c r="Q323" s="150"/>
      <c r="R323" s="150"/>
      <c r="S323" s="150"/>
      <c r="T323" s="150"/>
      <c r="U323" s="150"/>
      <c r="V323" s="150"/>
      <c r="W323" s="150"/>
      <c r="X323" s="150"/>
      <c r="Y323" s="150"/>
      <c r="Z323" s="150"/>
      <c r="AA323" s="150"/>
      <c r="AB323" s="150"/>
      <c r="AC323" s="150"/>
      <c r="AD323" s="150"/>
      <c r="AE323" s="150"/>
      <c r="AF323" s="150"/>
      <c r="AG323" s="152" t="s">
        <v>1049</v>
      </c>
      <c r="AH323" s="153">
        <f t="shared" si="1"/>
        <v>38792911</v>
      </c>
      <c r="AI323" s="154">
        <f t="shared" si="2"/>
        <v>43556</v>
      </c>
      <c r="AJ323" s="152">
        <f t="shared" si="46"/>
        <v>467</v>
      </c>
      <c r="AK323" s="155">
        <v>2.0</v>
      </c>
      <c r="AL323" s="155">
        <f>sum(AK166:AK323)</f>
        <v>467</v>
      </c>
      <c r="AM323" s="152">
        <f t="shared" ref="AM323:AM330" si="194">AM322</f>
        <v>5</v>
      </c>
      <c r="AN323" s="148"/>
      <c r="AO323" s="148"/>
      <c r="AP323" s="148"/>
      <c r="AQ323" s="148"/>
      <c r="AR323" s="148"/>
      <c r="AS323" s="148"/>
      <c r="AT323" s="148"/>
      <c r="AU323" s="148"/>
      <c r="AV323" s="148"/>
      <c r="AW323" s="148"/>
      <c r="AX323" s="148"/>
      <c r="AY323" s="148"/>
      <c r="AZ323" s="148"/>
      <c r="BA323" s="148"/>
      <c r="BB323" s="148"/>
    </row>
    <row r="324">
      <c r="A324" s="195" t="str">
        <f>Work!A144</f>
        <v>Cardigan Town Council</v>
      </c>
      <c r="B324" s="140">
        <f>Work!G144</f>
        <v>43557</v>
      </c>
      <c r="C324" s="142">
        <f t="shared" ref="C324:E324" si="192">C323</f>
        <v>957321</v>
      </c>
      <c r="D324" s="142">
        <f t="shared" si="192"/>
        <v>6524068</v>
      </c>
      <c r="E324" s="142">
        <f t="shared" si="192"/>
        <v>6192483</v>
      </c>
      <c r="F324" s="141">
        <f>Work!E144+F323</f>
        <v>21517444</v>
      </c>
      <c r="G324" s="142">
        <f t="shared" ref="G324:H324" si="193">G323</f>
        <v>2506302</v>
      </c>
      <c r="H324" s="142">
        <f t="shared" si="193"/>
        <v>1099477</v>
      </c>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58" t="s">
        <v>1086</v>
      </c>
      <c r="AH324" s="144">
        <f t="shared" si="1"/>
        <v>38797095</v>
      </c>
      <c r="AI324" s="145">
        <f t="shared" si="2"/>
        <v>43557</v>
      </c>
      <c r="AJ324" s="143">
        <f t="shared" si="46"/>
        <v>468</v>
      </c>
      <c r="AK324" s="146">
        <v>1.0</v>
      </c>
      <c r="AL324" s="146">
        <f>sum(AK166:AK324)</f>
        <v>468</v>
      </c>
      <c r="AM324" s="143">
        <f t="shared" si="194"/>
        <v>5</v>
      </c>
      <c r="AN324" s="134"/>
      <c r="AO324" s="134"/>
      <c r="AP324" s="134"/>
      <c r="AQ324" s="134"/>
      <c r="AR324" s="134"/>
      <c r="AS324" s="134"/>
      <c r="AT324" s="134"/>
      <c r="AU324" s="134"/>
      <c r="AV324" s="134"/>
      <c r="AW324" s="134"/>
      <c r="AX324" s="134"/>
      <c r="AY324" s="134"/>
      <c r="AZ324" s="134"/>
      <c r="BA324" s="134"/>
      <c r="BB324" s="134"/>
    </row>
    <row r="325">
      <c r="A325" s="157" t="str">
        <f>Work!A145</f>
        <v>Oxfordshire County Council</v>
      </c>
      <c r="B325" s="140">
        <f>Work!G145</f>
        <v>43557</v>
      </c>
      <c r="C325" s="142">
        <f t="shared" ref="C325:E325" si="195">C324</f>
        <v>957321</v>
      </c>
      <c r="D325" s="142">
        <f t="shared" si="195"/>
        <v>6524068</v>
      </c>
      <c r="E325" s="142">
        <f t="shared" si="195"/>
        <v>6192483</v>
      </c>
      <c r="F325" s="141">
        <f>Work!I148+F324</f>
        <v>21922981</v>
      </c>
      <c r="G325" s="142">
        <f t="shared" ref="G325:H325" si="196">G324</f>
        <v>2506302</v>
      </c>
      <c r="H325" s="142">
        <f t="shared" si="196"/>
        <v>1099477</v>
      </c>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58" t="s">
        <v>1086</v>
      </c>
      <c r="AH325" s="144">
        <f t="shared" si="1"/>
        <v>39202632</v>
      </c>
      <c r="AI325" s="145">
        <f t="shared" si="2"/>
        <v>43557</v>
      </c>
      <c r="AJ325" s="143">
        <f t="shared" si="46"/>
        <v>469</v>
      </c>
      <c r="AK325" s="146">
        <v>1.0</v>
      </c>
      <c r="AL325" s="146">
        <f>sum(AK166:AK325)</f>
        <v>469</v>
      </c>
      <c r="AM325" s="143">
        <f t="shared" si="194"/>
        <v>5</v>
      </c>
      <c r="AN325" s="134"/>
      <c r="AO325" s="134"/>
      <c r="AP325" s="134"/>
      <c r="AQ325" s="134"/>
      <c r="AR325" s="134"/>
      <c r="AS325" s="134"/>
      <c r="AT325" s="134"/>
      <c r="AU325" s="134"/>
      <c r="AV325" s="134"/>
      <c r="AW325" s="134"/>
      <c r="AX325" s="134"/>
      <c r="AY325" s="134"/>
      <c r="AZ325" s="134"/>
      <c r="BA325" s="134"/>
      <c r="BB325" s="134"/>
    </row>
    <row r="326">
      <c r="A326" s="139" t="str">
        <f>Work!A576</f>
        <v>City of Chico</v>
      </c>
      <c r="B326" s="140">
        <f>Work!G576</f>
        <v>43557</v>
      </c>
      <c r="C326" s="142">
        <f t="shared" ref="C326:C331" si="198">C325</f>
        <v>957321</v>
      </c>
      <c r="D326" s="141">
        <f>Work!E576+D325</f>
        <v>6618844</v>
      </c>
      <c r="E326" s="142">
        <f t="shared" ref="E326:H326" si="197">E325</f>
        <v>6192483</v>
      </c>
      <c r="F326" s="142">
        <f t="shared" si="197"/>
        <v>21922981</v>
      </c>
      <c r="G326" s="142">
        <f t="shared" si="197"/>
        <v>2506302</v>
      </c>
      <c r="H326" s="142">
        <f t="shared" si="197"/>
        <v>1099477</v>
      </c>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6" t="s">
        <v>996</v>
      </c>
      <c r="AH326" s="144">
        <f t="shared" si="1"/>
        <v>39297408</v>
      </c>
      <c r="AI326" s="145">
        <f t="shared" si="2"/>
        <v>43557</v>
      </c>
      <c r="AJ326" s="143">
        <f t="shared" si="46"/>
        <v>470</v>
      </c>
      <c r="AK326" s="146">
        <v>1.0</v>
      </c>
      <c r="AL326" s="146">
        <f>sum(AK166:AK326)</f>
        <v>470</v>
      </c>
      <c r="AM326" s="143">
        <f t="shared" si="194"/>
        <v>5</v>
      </c>
      <c r="AN326" s="134"/>
      <c r="AO326" s="134"/>
      <c r="AP326" s="134"/>
      <c r="AQ326" s="134"/>
      <c r="AR326" s="134"/>
      <c r="AS326" s="134"/>
      <c r="AT326" s="134"/>
      <c r="AU326" s="134"/>
      <c r="AV326" s="134"/>
      <c r="AW326" s="134"/>
      <c r="AX326" s="134"/>
      <c r="AY326" s="134"/>
      <c r="AZ326" s="134"/>
      <c r="BA326" s="134"/>
      <c r="BB326" s="134"/>
    </row>
    <row r="327">
      <c r="A327" s="147" t="str">
        <f>Work!A577</f>
        <v>City and County of San Francisco</v>
      </c>
      <c r="B327" s="140">
        <f>Work!G577</f>
        <v>43557</v>
      </c>
      <c r="C327" s="142">
        <f t="shared" si="198"/>
        <v>957321</v>
      </c>
      <c r="D327" s="141">
        <f>Work!E577+D326</f>
        <v>7502149</v>
      </c>
      <c r="E327" s="142">
        <f t="shared" ref="E327:H327" si="199">E326</f>
        <v>6192483</v>
      </c>
      <c r="F327" s="142">
        <f t="shared" si="199"/>
        <v>21922981</v>
      </c>
      <c r="G327" s="142">
        <f t="shared" si="199"/>
        <v>2506302</v>
      </c>
      <c r="H327" s="142">
        <f t="shared" si="199"/>
        <v>1099477</v>
      </c>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3" t="s">
        <v>996</v>
      </c>
      <c r="AH327" s="144">
        <f t="shared" si="1"/>
        <v>40180713</v>
      </c>
      <c r="AI327" s="145">
        <f t="shared" si="2"/>
        <v>43557</v>
      </c>
      <c r="AJ327" s="143">
        <f t="shared" si="46"/>
        <v>471</v>
      </c>
      <c r="AK327" s="146">
        <v>1.0</v>
      </c>
      <c r="AL327" s="146">
        <f>sum(AK166:AK327)</f>
        <v>471</v>
      </c>
      <c r="AM327" s="143">
        <f t="shared" si="194"/>
        <v>5</v>
      </c>
      <c r="AN327" s="134"/>
      <c r="AO327" s="134"/>
      <c r="AP327" s="134"/>
      <c r="AQ327" s="134"/>
      <c r="AR327" s="134"/>
      <c r="AS327" s="134"/>
      <c r="AT327" s="134"/>
      <c r="AU327" s="134"/>
      <c r="AV327" s="134"/>
      <c r="AW327" s="134"/>
      <c r="AX327" s="134"/>
      <c r="AY327" s="134"/>
      <c r="AZ327" s="134"/>
      <c r="BA327" s="134"/>
      <c r="BB327" s="134"/>
    </row>
    <row r="328">
      <c r="A328" s="195" t="str">
        <f>Work!A149</f>
        <v>Ealing (London Borough) Council</v>
      </c>
      <c r="B328" s="140">
        <f>Work!G149</f>
        <v>43557</v>
      </c>
      <c r="C328" s="142">
        <f t="shared" si="198"/>
        <v>957321</v>
      </c>
      <c r="D328" s="142">
        <f t="shared" ref="D328:H328" si="200">D327</f>
        <v>7502149</v>
      </c>
      <c r="E328" s="142">
        <f t="shared" si="200"/>
        <v>6192483</v>
      </c>
      <c r="F328" s="163">
        <f t="shared" si="200"/>
        <v>21922981</v>
      </c>
      <c r="G328" s="142">
        <f t="shared" si="200"/>
        <v>2506302</v>
      </c>
      <c r="H328" s="142">
        <f t="shared" si="200"/>
        <v>1099477</v>
      </c>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58" t="s">
        <v>1086</v>
      </c>
      <c r="AH328" s="144">
        <f t="shared" si="1"/>
        <v>40180713</v>
      </c>
      <c r="AI328" s="145">
        <f t="shared" si="2"/>
        <v>43557</v>
      </c>
      <c r="AJ328" s="143">
        <f t="shared" si="46"/>
        <v>472</v>
      </c>
      <c r="AK328" s="146">
        <v>1.0</v>
      </c>
      <c r="AL328" s="146">
        <f>sum(AK166:AK328)</f>
        <v>472</v>
      </c>
      <c r="AM328" s="143">
        <f t="shared" si="194"/>
        <v>5</v>
      </c>
      <c r="AN328" s="134"/>
      <c r="AO328" s="134"/>
      <c r="AP328" s="134"/>
      <c r="AQ328" s="134"/>
      <c r="AR328" s="134"/>
      <c r="AS328" s="134"/>
      <c r="AT328" s="134"/>
      <c r="AU328" s="134"/>
      <c r="AV328" s="134"/>
      <c r="AW328" s="134"/>
      <c r="AX328" s="134"/>
      <c r="AY328" s="134"/>
      <c r="AZ328" s="134"/>
      <c r="BA328" s="134"/>
      <c r="BB328" s="134"/>
    </row>
    <row r="329">
      <c r="A329" s="195" t="str">
        <f>Work!A150</f>
        <v>Newcastle City Council</v>
      </c>
      <c r="B329" s="140">
        <f>Work!G150</f>
        <v>43558</v>
      </c>
      <c r="C329" s="142">
        <f t="shared" si="198"/>
        <v>957321</v>
      </c>
      <c r="D329" s="142">
        <f t="shared" ref="D329:E329" si="201">D328</f>
        <v>7502149</v>
      </c>
      <c r="E329" s="142">
        <f t="shared" si="201"/>
        <v>6192483</v>
      </c>
      <c r="F329" s="141">
        <f>Work!E150+F328</f>
        <v>22218781</v>
      </c>
      <c r="G329" s="142">
        <f t="shared" ref="G329:H329" si="202">G328</f>
        <v>2506302</v>
      </c>
      <c r="H329" s="142">
        <f t="shared" si="202"/>
        <v>1099477</v>
      </c>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65" t="s">
        <v>1086</v>
      </c>
      <c r="AH329" s="144">
        <f t="shared" si="1"/>
        <v>40476513</v>
      </c>
      <c r="AI329" s="145">
        <f t="shared" si="2"/>
        <v>43558</v>
      </c>
      <c r="AJ329" s="143">
        <f t="shared" si="46"/>
        <v>473</v>
      </c>
      <c r="AK329" s="146">
        <v>1.0</v>
      </c>
      <c r="AL329" s="146">
        <f>sum(AK166:AK329)</f>
        <v>473</v>
      </c>
      <c r="AM329" s="143">
        <f t="shared" si="194"/>
        <v>5</v>
      </c>
      <c r="AN329" s="134"/>
      <c r="AO329" s="134"/>
      <c r="AP329" s="134"/>
      <c r="AQ329" s="134"/>
      <c r="AR329" s="134"/>
      <c r="AS329" s="134"/>
      <c r="AT329" s="134"/>
      <c r="AU329" s="134"/>
      <c r="AV329" s="134"/>
      <c r="AW329" s="134"/>
      <c r="AX329" s="134"/>
      <c r="AY329" s="134"/>
      <c r="AZ329" s="134"/>
      <c r="BA329" s="134"/>
      <c r="BB329" s="134"/>
    </row>
    <row r="330">
      <c r="A330" s="195" t="str">
        <f>Work!A151</f>
        <v>Newcastle-under-Lyme Borough Council</v>
      </c>
      <c r="B330" s="140">
        <f>Work!G151</f>
        <v>43558</v>
      </c>
      <c r="C330" s="142">
        <f t="shared" si="198"/>
        <v>957321</v>
      </c>
      <c r="D330" s="142">
        <f t="shared" ref="D330:E330" si="203">D329</f>
        <v>7502149</v>
      </c>
      <c r="E330" s="142">
        <f t="shared" si="203"/>
        <v>6192483</v>
      </c>
      <c r="F330" s="141">
        <f>Work!E151+F329</f>
        <v>22347781</v>
      </c>
      <c r="G330" s="142">
        <f t="shared" ref="G330:H330" si="204">G329</f>
        <v>2506302</v>
      </c>
      <c r="H330" s="142">
        <f t="shared" si="204"/>
        <v>1099477</v>
      </c>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65" t="s">
        <v>1086</v>
      </c>
      <c r="AH330" s="144">
        <f t="shared" si="1"/>
        <v>40605513</v>
      </c>
      <c r="AI330" s="145">
        <f t="shared" si="2"/>
        <v>43558</v>
      </c>
      <c r="AJ330" s="143">
        <f t="shared" si="46"/>
        <v>474</v>
      </c>
      <c r="AK330" s="146">
        <v>1.0</v>
      </c>
      <c r="AL330" s="146">
        <f>sum(AK166:AK330)</f>
        <v>474</v>
      </c>
      <c r="AM330" s="143">
        <f t="shared" si="194"/>
        <v>5</v>
      </c>
      <c r="AN330" s="134"/>
      <c r="AO330" s="134"/>
      <c r="AP330" s="134"/>
      <c r="AQ330" s="134"/>
      <c r="AR330" s="134"/>
      <c r="AS330" s="134"/>
      <c r="AT330" s="134"/>
      <c r="AU330" s="134"/>
      <c r="AV330" s="134"/>
      <c r="AW330" s="134"/>
      <c r="AX330" s="134"/>
      <c r="AY330" s="134"/>
      <c r="AZ330" s="134"/>
      <c r="BA330" s="134"/>
      <c r="BB330" s="134"/>
    </row>
    <row r="331">
      <c r="A331" s="199" t="str">
        <f>Data!A309</f>
        <v>Great Torrington Town Council</v>
      </c>
      <c r="B331" s="140">
        <f>Data!E309</f>
        <v>43559</v>
      </c>
      <c r="C331" s="142">
        <f t="shared" si="198"/>
        <v>957321</v>
      </c>
      <c r="D331" s="142">
        <f t="shared" ref="D331:H331" si="205">D330</f>
        <v>7502149</v>
      </c>
      <c r="E331" s="142">
        <f t="shared" si="205"/>
        <v>6192483</v>
      </c>
      <c r="F331" s="192">
        <f t="shared" si="205"/>
        <v>22347781</v>
      </c>
      <c r="G331" s="142">
        <f t="shared" si="205"/>
        <v>2506302</v>
      </c>
      <c r="H331" s="142">
        <f t="shared" si="205"/>
        <v>1099477</v>
      </c>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58" t="s">
        <v>1284</v>
      </c>
      <c r="AH331" s="144">
        <f t="shared" si="1"/>
        <v>40605513</v>
      </c>
      <c r="AI331" s="145">
        <f t="shared" si="2"/>
        <v>43559</v>
      </c>
      <c r="AJ331" s="143">
        <f t="shared" si="46"/>
        <v>475</v>
      </c>
      <c r="AK331" s="146">
        <v>1.0</v>
      </c>
      <c r="AL331" s="164"/>
      <c r="AM331" s="134"/>
      <c r="AN331" s="134"/>
      <c r="AO331" s="134"/>
      <c r="AP331" s="134"/>
      <c r="AQ331" s="134"/>
      <c r="AR331" s="134"/>
      <c r="AS331" s="134"/>
      <c r="AT331" s="134"/>
      <c r="AU331" s="134"/>
      <c r="AV331" s="134"/>
      <c r="AW331" s="134"/>
      <c r="AX331" s="134"/>
      <c r="AY331" s="134"/>
      <c r="AZ331" s="134"/>
      <c r="BA331" s="134"/>
      <c r="BB331" s="134"/>
    </row>
    <row r="332">
      <c r="A332" s="200" t="str">
        <f>Work!A358</f>
        <v>Quebec 2</v>
      </c>
      <c r="B332" s="149">
        <f>Work!G358</f>
        <v>43560</v>
      </c>
      <c r="C332" s="150">
        <f t="shared" ref="C332:D332" si="206">C330</f>
        <v>957321</v>
      </c>
      <c r="D332" s="150">
        <f t="shared" si="206"/>
        <v>7502149</v>
      </c>
      <c r="E332" s="151">
        <f>Work!E358+E331</f>
        <v>6199577</v>
      </c>
      <c r="F332" s="150">
        <f t="shared" ref="F332:H332" si="207">F331</f>
        <v>22347781</v>
      </c>
      <c r="G332" s="150">
        <f t="shared" si="207"/>
        <v>2506302</v>
      </c>
      <c r="H332" s="150">
        <f t="shared" si="207"/>
        <v>1099477</v>
      </c>
      <c r="I332" s="150"/>
      <c r="J332" s="150"/>
      <c r="K332" s="150"/>
      <c r="L332" s="150"/>
      <c r="M332" s="150"/>
      <c r="N332" s="150"/>
      <c r="O332" s="150"/>
      <c r="P332" s="150"/>
      <c r="Q332" s="150"/>
      <c r="R332" s="150"/>
      <c r="S332" s="150"/>
      <c r="T332" s="150"/>
      <c r="U332" s="150"/>
      <c r="V332" s="150"/>
      <c r="W332" s="150"/>
      <c r="X332" s="150"/>
      <c r="Y332" s="150"/>
      <c r="Z332" s="150"/>
      <c r="AA332" s="150"/>
      <c r="AB332" s="150"/>
      <c r="AC332" s="150"/>
      <c r="AD332" s="150"/>
      <c r="AE332" s="150"/>
      <c r="AF332" s="150"/>
      <c r="AG332" s="155" t="s">
        <v>1049</v>
      </c>
      <c r="AH332" s="153">
        <f t="shared" si="1"/>
        <v>40612607</v>
      </c>
      <c r="AI332" s="154">
        <f t="shared" si="2"/>
        <v>43560</v>
      </c>
      <c r="AJ332" s="152">
        <f t="shared" si="46"/>
        <v>477</v>
      </c>
      <c r="AK332" s="155">
        <v>2.0</v>
      </c>
      <c r="AL332" s="155">
        <f>sum(AK166:AK332)</f>
        <v>477</v>
      </c>
      <c r="AM332" s="152">
        <f>AM330</f>
        <v>5</v>
      </c>
      <c r="AN332" s="148"/>
      <c r="AO332" s="148"/>
      <c r="AP332" s="148"/>
      <c r="AQ332" s="148"/>
      <c r="AR332" s="148"/>
      <c r="AS332" s="148"/>
      <c r="AT332" s="148"/>
      <c r="AU332" s="148"/>
      <c r="AV332" s="148"/>
      <c r="AW332" s="148"/>
      <c r="AX332" s="148"/>
      <c r="AY332" s="148"/>
      <c r="AZ332" s="148"/>
      <c r="BA332" s="148"/>
      <c r="BB332" s="148"/>
    </row>
    <row r="333">
      <c r="A333" s="201" t="str">
        <f>Work!A152</f>
        <v>West Sussex County Council</v>
      </c>
      <c r="B333" s="140">
        <f>Work!G152</f>
        <v>43560</v>
      </c>
      <c r="C333" s="142">
        <f t="shared" ref="C333:E333" si="208">C332</f>
        <v>957321</v>
      </c>
      <c r="D333" s="142">
        <f t="shared" si="208"/>
        <v>7502149</v>
      </c>
      <c r="E333" s="142">
        <f t="shared" si="208"/>
        <v>6199577</v>
      </c>
      <c r="F333" s="141">
        <f>Work!E152+F332</f>
        <v>23200134</v>
      </c>
      <c r="G333" s="142">
        <f t="shared" ref="G333:H333" si="209">G332</f>
        <v>2506302</v>
      </c>
      <c r="H333" s="142">
        <f t="shared" si="209"/>
        <v>1099477</v>
      </c>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c r="AG333" s="158" t="s">
        <v>1086</v>
      </c>
      <c r="AH333" s="144">
        <f t="shared" si="1"/>
        <v>41464960</v>
      </c>
      <c r="AI333" s="145">
        <f t="shared" si="2"/>
        <v>43560</v>
      </c>
      <c r="AJ333" s="143">
        <f t="shared" si="46"/>
        <v>478</v>
      </c>
      <c r="AK333" s="146">
        <v>1.0</v>
      </c>
      <c r="AL333" s="146">
        <f>sum(AK166:AK333)</f>
        <v>478</v>
      </c>
      <c r="AM333" s="143">
        <f>AM332</f>
        <v>5</v>
      </c>
      <c r="AN333" s="134"/>
      <c r="AO333" s="134"/>
      <c r="AP333" s="134"/>
      <c r="AQ333" s="134"/>
      <c r="AR333" s="134"/>
      <c r="AS333" s="134"/>
      <c r="AT333" s="134"/>
      <c r="AU333" s="134"/>
      <c r="AV333" s="134"/>
      <c r="AW333" s="134"/>
      <c r="AX333" s="134"/>
      <c r="AY333" s="134"/>
      <c r="AZ333" s="134"/>
      <c r="BA333" s="134"/>
      <c r="BB333" s="134"/>
    </row>
    <row r="334">
      <c r="A334" s="199" t="str">
        <f>Data!A458</f>
        <v>Penzance Town Council</v>
      </c>
      <c r="B334" s="140">
        <f>Data!E458</f>
        <v>43563</v>
      </c>
      <c r="C334" s="142">
        <f t="shared" ref="C334:H334" si="210">C333</f>
        <v>957321</v>
      </c>
      <c r="D334" s="142">
        <f t="shared" si="210"/>
        <v>7502149</v>
      </c>
      <c r="E334" s="142">
        <f t="shared" si="210"/>
        <v>6199577</v>
      </c>
      <c r="F334" s="192">
        <f t="shared" si="210"/>
        <v>23200134</v>
      </c>
      <c r="G334" s="142">
        <f t="shared" si="210"/>
        <v>2506302</v>
      </c>
      <c r="H334" s="142">
        <f t="shared" si="210"/>
        <v>1099477</v>
      </c>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6"/>
      <c r="AH334" s="134"/>
      <c r="AI334" s="145"/>
      <c r="AJ334" s="134"/>
      <c r="AK334" s="164"/>
      <c r="AL334" s="164"/>
      <c r="AM334" s="134"/>
      <c r="AN334" s="134"/>
      <c r="AO334" s="134"/>
      <c r="AP334" s="134"/>
      <c r="AQ334" s="134"/>
      <c r="AR334" s="134"/>
      <c r="AS334" s="134"/>
      <c r="AT334" s="134"/>
      <c r="AU334" s="134"/>
      <c r="AV334" s="134"/>
      <c r="AW334" s="134"/>
      <c r="AX334" s="134"/>
      <c r="AY334" s="134"/>
      <c r="AZ334" s="134"/>
      <c r="BA334" s="134"/>
      <c r="BB334" s="134"/>
    </row>
    <row r="335">
      <c r="A335" s="201" t="str">
        <f>Work!A359</f>
        <v>Oak Bay Municipal Council</v>
      </c>
      <c r="B335" s="140">
        <f>Work!G359</f>
        <v>43563</v>
      </c>
      <c r="C335" s="142">
        <f t="shared" ref="C335:H335" si="211">C334</f>
        <v>957321</v>
      </c>
      <c r="D335" s="142">
        <f t="shared" si="211"/>
        <v>7502149</v>
      </c>
      <c r="E335" s="142">
        <f t="shared" si="211"/>
        <v>6199577</v>
      </c>
      <c r="F335" s="142">
        <f t="shared" si="211"/>
        <v>23200134</v>
      </c>
      <c r="G335" s="163">
        <f t="shared" si="211"/>
        <v>2506302</v>
      </c>
      <c r="H335" s="142">
        <f t="shared" si="211"/>
        <v>1099477</v>
      </c>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6" t="s">
        <v>1206</v>
      </c>
      <c r="AH335" s="144">
        <f t="shared" ref="AH335:AH380" si="213">SUM(C335:AG335)</f>
        <v>41464960</v>
      </c>
      <c r="AI335" s="145">
        <f t="shared" ref="AI335:AI380" si="214">B335</f>
        <v>43563</v>
      </c>
      <c r="AJ335" s="143">
        <f>AJ333+AK335</f>
        <v>479</v>
      </c>
      <c r="AK335" s="146">
        <v>1.0</v>
      </c>
      <c r="AL335" s="146">
        <f>sum(AK166:AK335)</f>
        <v>479</v>
      </c>
      <c r="AM335" s="143">
        <f>AM333</f>
        <v>5</v>
      </c>
      <c r="AN335" s="134"/>
      <c r="AO335" s="134"/>
      <c r="AP335" s="134"/>
      <c r="AQ335" s="134"/>
      <c r="AR335" s="134"/>
      <c r="AS335" s="134"/>
      <c r="AT335" s="134"/>
      <c r="AU335" s="134"/>
      <c r="AV335" s="134"/>
      <c r="AW335" s="134"/>
      <c r="AX335" s="134"/>
      <c r="AY335" s="134"/>
      <c r="AZ335" s="134"/>
      <c r="BA335" s="134"/>
      <c r="BB335" s="134"/>
    </row>
    <row r="336">
      <c r="A336" s="201" t="str">
        <f>Work!A360</f>
        <v>Sooke District Council</v>
      </c>
      <c r="B336" s="140">
        <f>Work!G360</f>
        <v>43563</v>
      </c>
      <c r="C336" s="142">
        <f t="shared" ref="C336:H336" si="212">C335</f>
        <v>957321</v>
      </c>
      <c r="D336" s="142">
        <f t="shared" si="212"/>
        <v>7502149</v>
      </c>
      <c r="E336" s="142">
        <f t="shared" si="212"/>
        <v>6199577</v>
      </c>
      <c r="F336" s="142">
        <f t="shared" si="212"/>
        <v>23200134</v>
      </c>
      <c r="G336" s="163">
        <f t="shared" si="212"/>
        <v>2506302</v>
      </c>
      <c r="H336" s="142">
        <f t="shared" si="212"/>
        <v>1099477</v>
      </c>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6" t="s">
        <v>1206</v>
      </c>
      <c r="AH336" s="144">
        <f t="shared" si="213"/>
        <v>41464960</v>
      </c>
      <c r="AI336" s="145">
        <f t="shared" si="214"/>
        <v>43563</v>
      </c>
      <c r="AJ336" s="143">
        <f t="shared" ref="AJ336:AJ380" si="216">AJ335+AK336</f>
        <v>480</v>
      </c>
      <c r="AK336" s="146">
        <v>1.0</v>
      </c>
      <c r="AL336" s="146">
        <f>sum(AK166:AK336)</f>
        <v>480</v>
      </c>
      <c r="AM336" s="143">
        <f t="shared" ref="AM336:AM339" si="217">AM335</f>
        <v>5</v>
      </c>
      <c r="AN336" s="134"/>
      <c r="AO336" s="134"/>
      <c r="AP336" s="134"/>
      <c r="AQ336" s="134"/>
      <c r="AR336" s="134"/>
      <c r="AS336" s="134"/>
      <c r="AT336" s="134"/>
      <c r="AU336" s="134"/>
      <c r="AV336" s="134"/>
      <c r="AW336" s="134"/>
      <c r="AX336" s="134"/>
      <c r="AY336" s="134"/>
      <c r="AZ336" s="134"/>
      <c r="BA336" s="134"/>
      <c r="BB336" s="134"/>
    </row>
    <row r="337">
      <c r="A337" s="201" t="str">
        <f>Work!A153</f>
        <v>Rattery Parish Council</v>
      </c>
      <c r="B337" s="140">
        <f>Work!G153</f>
        <v>43564</v>
      </c>
      <c r="C337" s="142">
        <f t="shared" ref="C337:H337" si="215">C336</f>
        <v>957321</v>
      </c>
      <c r="D337" s="142">
        <f t="shared" si="215"/>
        <v>7502149</v>
      </c>
      <c r="E337" s="142">
        <f t="shared" si="215"/>
        <v>6199577</v>
      </c>
      <c r="F337" s="163">
        <f t="shared" si="215"/>
        <v>23200134</v>
      </c>
      <c r="G337" s="142">
        <f t="shared" si="215"/>
        <v>2506302</v>
      </c>
      <c r="H337" s="142">
        <f t="shared" si="215"/>
        <v>1099477</v>
      </c>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58" t="s">
        <v>1086</v>
      </c>
      <c r="AH337" s="144">
        <f t="shared" si="213"/>
        <v>41464960</v>
      </c>
      <c r="AI337" s="145">
        <f t="shared" si="214"/>
        <v>43564</v>
      </c>
      <c r="AJ337" s="143">
        <f t="shared" si="216"/>
        <v>481</v>
      </c>
      <c r="AK337" s="146">
        <v>1.0</v>
      </c>
      <c r="AL337" s="146">
        <f>sum(AK166:AK337)</f>
        <v>481</v>
      </c>
      <c r="AM337" s="143">
        <f t="shared" si="217"/>
        <v>5</v>
      </c>
      <c r="AN337" s="134"/>
      <c r="AO337" s="134"/>
      <c r="AP337" s="134"/>
      <c r="AQ337" s="134"/>
      <c r="AR337" s="134"/>
      <c r="AS337" s="134"/>
      <c r="AT337" s="134"/>
      <c r="AU337" s="134"/>
      <c r="AV337" s="134"/>
      <c r="AW337" s="134"/>
      <c r="AX337" s="134"/>
      <c r="AY337" s="134"/>
      <c r="AZ337" s="134"/>
      <c r="BA337" s="134"/>
      <c r="BB337" s="134"/>
    </row>
    <row r="338">
      <c r="A338" s="201" t="str">
        <f>Work!A154</f>
        <v>St Ive Parish Council</v>
      </c>
      <c r="B338" s="140">
        <f>Work!G154</f>
        <v>43564</v>
      </c>
      <c r="C338" s="142">
        <f t="shared" ref="C338:H338" si="218">C337</f>
        <v>957321</v>
      </c>
      <c r="D338" s="142">
        <f t="shared" si="218"/>
        <v>7502149</v>
      </c>
      <c r="E338" s="142">
        <f t="shared" si="218"/>
        <v>6199577</v>
      </c>
      <c r="F338" s="163">
        <f t="shared" si="218"/>
        <v>23200134</v>
      </c>
      <c r="G338" s="142">
        <f t="shared" si="218"/>
        <v>2506302</v>
      </c>
      <c r="H338" s="142">
        <f t="shared" si="218"/>
        <v>1099477</v>
      </c>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58" t="s">
        <v>1086</v>
      </c>
      <c r="AH338" s="144">
        <f t="shared" si="213"/>
        <v>41464960</v>
      </c>
      <c r="AI338" s="145">
        <f t="shared" si="214"/>
        <v>43564</v>
      </c>
      <c r="AJ338" s="143">
        <f t="shared" si="216"/>
        <v>482</v>
      </c>
      <c r="AK338" s="146">
        <v>1.0</v>
      </c>
      <c r="AL338" s="146">
        <f t="shared" ref="AL338:AL339" si="220">sum(AK166:AK338)</f>
        <v>482</v>
      </c>
      <c r="AM338" s="143">
        <f t="shared" si="217"/>
        <v>5</v>
      </c>
      <c r="AN338" s="134"/>
      <c r="AO338" s="134"/>
      <c r="AP338" s="134"/>
      <c r="AQ338" s="134"/>
      <c r="AR338" s="134"/>
      <c r="AS338" s="134"/>
      <c r="AT338" s="134"/>
      <c r="AU338" s="134"/>
      <c r="AV338" s="134"/>
      <c r="AW338" s="134"/>
      <c r="AX338" s="134"/>
      <c r="AY338" s="134"/>
      <c r="AZ338" s="134"/>
      <c r="BA338" s="134"/>
      <c r="BB338" s="134"/>
    </row>
    <row r="339">
      <c r="A339" s="201" t="str">
        <f>Data!A221</f>
        <v>Camden London Borough Council</v>
      </c>
      <c r="B339" s="202">
        <f>Data!E221</f>
        <v>43564</v>
      </c>
      <c r="C339" s="142">
        <f t="shared" ref="C339:H339" si="219">C338</f>
        <v>957321</v>
      </c>
      <c r="D339" s="142">
        <f t="shared" si="219"/>
        <v>7502149</v>
      </c>
      <c r="E339" s="142">
        <f t="shared" si="219"/>
        <v>6199577</v>
      </c>
      <c r="F339" s="192">
        <f t="shared" si="219"/>
        <v>23200134</v>
      </c>
      <c r="G339" s="142">
        <f t="shared" si="219"/>
        <v>2506302</v>
      </c>
      <c r="H339" s="142">
        <f t="shared" si="219"/>
        <v>1099477</v>
      </c>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58" t="s">
        <v>1086</v>
      </c>
      <c r="AH339" s="144">
        <f t="shared" si="213"/>
        <v>41464960</v>
      </c>
      <c r="AI339" s="145">
        <f t="shared" si="214"/>
        <v>43564</v>
      </c>
      <c r="AJ339" s="143">
        <f t="shared" si="216"/>
        <v>483</v>
      </c>
      <c r="AK339" s="146">
        <v>1.0</v>
      </c>
      <c r="AL339" s="146">
        <f t="shared" si="220"/>
        <v>482</v>
      </c>
      <c r="AM339" s="143">
        <f t="shared" si="217"/>
        <v>5</v>
      </c>
      <c r="AN339" s="134"/>
      <c r="AO339" s="134"/>
      <c r="AP339" s="134"/>
      <c r="AQ339" s="134"/>
      <c r="AR339" s="134"/>
      <c r="AS339" s="134"/>
      <c r="AT339" s="134"/>
      <c r="AU339" s="134"/>
      <c r="AV339" s="134"/>
      <c r="AW339" s="134"/>
      <c r="AX339" s="134"/>
      <c r="AY339" s="134"/>
      <c r="AZ339" s="134"/>
      <c r="BA339" s="134"/>
      <c r="BB339" s="134"/>
    </row>
    <row r="340">
      <c r="A340" s="201" t="str">
        <f>Work!A155</f>
        <v>Maidstone Borough Council</v>
      </c>
      <c r="B340" s="140">
        <f>Work!G155</f>
        <v>43565</v>
      </c>
      <c r="C340" s="142">
        <f t="shared" ref="C340:E340" si="221">C339</f>
        <v>957321</v>
      </c>
      <c r="D340" s="142">
        <f t="shared" si="221"/>
        <v>7502149</v>
      </c>
      <c r="E340" s="142">
        <f t="shared" si="221"/>
        <v>6199577</v>
      </c>
      <c r="F340" s="141">
        <f>Work!E155+F339</f>
        <v>23367834</v>
      </c>
      <c r="G340" s="142">
        <f t="shared" ref="G340:H340" si="222">G339</f>
        <v>2506302</v>
      </c>
      <c r="H340" s="142">
        <f t="shared" si="222"/>
        <v>1099477</v>
      </c>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58" t="s">
        <v>1086</v>
      </c>
      <c r="AH340" s="144">
        <f t="shared" si="213"/>
        <v>41632660</v>
      </c>
      <c r="AI340" s="145">
        <f t="shared" si="214"/>
        <v>43565</v>
      </c>
      <c r="AJ340" s="143">
        <f t="shared" si="216"/>
        <v>484</v>
      </c>
      <c r="AK340" s="146">
        <v>1.0</v>
      </c>
      <c r="AL340" s="146">
        <f>sum(AK166:AK340)</f>
        <v>484</v>
      </c>
      <c r="AM340" s="143">
        <f>AM338</f>
        <v>5</v>
      </c>
      <c r="AN340" s="134"/>
      <c r="AO340" s="134"/>
      <c r="AP340" s="134"/>
      <c r="AQ340" s="134"/>
      <c r="AR340" s="134"/>
      <c r="AS340" s="134"/>
      <c r="AT340" s="134"/>
      <c r="AU340" s="134"/>
      <c r="AV340" s="134"/>
      <c r="AW340" s="134"/>
      <c r="AX340" s="134"/>
      <c r="AY340" s="134"/>
      <c r="AZ340" s="134"/>
      <c r="BA340" s="134"/>
      <c r="BB340" s="134"/>
    </row>
    <row r="341">
      <c r="A341" s="201" t="str">
        <f>Work!A361</f>
        <v>Regional District of Central Kootenay</v>
      </c>
      <c r="B341" s="140">
        <f>Work!G361</f>
        <v>43566</v>
      </c>
      <c r="C341" s="142">
        <f t="shared" ref="C341:F341" si="223">C340</f>
        <v>957321</v>
      </c>
      <c r="D341" s="142">
        <f t="shared" si="223"/>
        <v>7502149</v>
      </c>
      <c r="E341" s="142">
        <f t="shared" si="223"/>
        <v>6199577</v>
      </c>
      <c r="F341" s="142">
        <f t="shared" si="223"/>
        <v>23367834</v>
      </c>
      <c r="G341" s="141">
        <f>Work!E361+G340</f>
        <v>2565819</v>
      </c>
      <c r="H341" s="142">
        <f>H340</f>
        <v>1099477</v>
      </c>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3" t="s">
        <v>1206</v>
      </c>
      <c r="AH341" s="144">
        <f t="shared" si="213"/>
        <v>41692177</v>
      </c>
      <c r="AI341" s="145">
        <f t="shared" si="214"/>
        <v>43566</v>
      </c>
      <c r="AJ341" s="143">
        <f t="shared" si="216"/>
        <v>485</v>
      </c>
      <c r="AK341" s="146">
        <v>1.0</v>
      </c>
      <c r="AL341" s="146">
        <f>sum(AK166:AK341)</f>
        <v>485</v>
      </c>
      <c r="AM341" s="143">
        <f t="shared" ref="AM341:AM343" si="226">AM340</f>
        <v>5</v>
      </c>
      <c r="AN341" s="134"/>
      <c r="AO341" s="134"/>
      <c r="AP341" s="134"/>
      <c r="AQ341" s="134"/>
      <c r="AR341" s="134"/>
      <c r="AS341" s="134"/>
      <c r="AT341" s="134"/>
      <c r="AU341" s="134"/>
      <c r="AV341" s="134"/>
      <c r="AW341" s="134"/>
      <c r="AX341" s="134"/>
      <c r="AY341" s="134"/>
      <c r="AZ341" s="134"/>
      <c r="BA341" s="134"/>
      <c r="BB341" s="134"/>
    </row>
    <row r="342">
      <c r="A342" s="201" t="str">
        <f>Work!A156</f>
        <v>Council of the Isles of Scilly (SGU)</v>
      </c>
      <c r="B342" s="140">
        <f>Work!G156</f>
        <v>43566</v>
      </c>
      <c r="C342" s="142">
        <f t="shared" ref="C342:E342" si="224">C341</f>
        <v>957321</v>
      </c>
      <c r="D342" s="142">
        <f t="shared" si="224"/>
        <v>7502149</v>
      </c>
      <c r="E342" s="142">
        <f t="shared" si="224"/>
        <v>6199577</v>
      </c>
      <c r="F342" s="141">
        <f>Work!E156+F341</f>
        <v>23370134</v>
      </c>
      <c r="G342" s="142">
        <f t="shared" ref="G342:H342" si="225">G341</f>
        <v>2565819</v>
      </c>
      <c r="H342" s="142">
        <f t="shared" si="225"/>
        <v>1099477</v>
      </c>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65" t="s">
        <v>1086</v>
      </c>
      <c r="AH342" s="144">
        <f t="shared" si="213"/>
        <v>41694477</v>
      </c>
      <c r="AI342" s="145">
        <f t="shared" si="214"/>
        <v>43566</v>
      </c>
      <c r="AJ342" s="143">
        <f t="shared" si="216"/>
        <v>486</v>
      </c>
      <c r="AK342" s="146">
        <v>1.0</v>
      </c>
      <c r="AL342" s="146">
        <f t="shared" ref="AL342:AL343" si="228">sum(AK166:AK342)</f>
        <v>486</v>
      </c>
      <c r="AM342" s="143">
        <f t="shared" si="226"/>
        <v>5</v>
      </c>
      <c r="AN342" s="134"/>
      <c r="AO342" s="134"/>
      <c r="AP342" s="134"/>
      <c r="AQ342" s="134"/>
      <c r="AR342" s="134"/>
      <c r="AS342" s="134"/>
      <c r="AT342" s="134"/>
      <c r="AU342" s="134"/>
      <c r="AV342" s="134"/>
      <c r="AW342" s="134"/>
      <c r="AX342" s="134"/>
      <c r="AY342" s="134"/>
      <c r="AZ342" s="134"/>
      <c r="BA342" s="134"/>
      <c r="BB342" s="134"/>
    </row>
    <row r="343">
      <c r="A343" s="199" t="str">
        <f>Data!A206</f>
        <v>Broadhempston Parish Council</v>
      </c>
      <c r="B343" s="140">
        <f>Data!E206</f>
        <v>43566</v>
      </c>
      <c r="C343" s="142">
        <f t="shared" ref="C343:H343" si="227">C342</f>
        <v>957321</v>
      </c>
      <c r="D343" s="142">
        <f t="shared" si="227"/>
        <v>7502149</v>
      </c>
      <c r="E343" s="142">
        <f t="shared" si="227"/>
        <v>6199577</v>
      </c>
      <c r="F343" s="176">
        <f t="shared" si="227"/>
        <v>23370134</v>
      </c>
      <c r="G343" s="142">
        <f t="shared" si="227"/>
        <v>2565819</v>
      </c>
      <c r="H343" s="142">
        <f t="shared" si="227"/>
        <v>1099477</v>
      </c>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65" t="s">
        <v>1086</v>
      </c>
      <c r="AH343" s="144">
        <f t="shared" si="213"/>
        <v>41694477</v>
      </c>
      <c r="AI343" s="145">
        <f t="shared" si="214"/>
        <v>43566</v>
      </c>
      <c r="AJ343" s="143">
        <f t="shared" si="216"/>
        <v>487</v>
      </c>
      <c r="AK343" s="146">
        <v>1.0</v>
      </c>
      <c r="AL343" s="146">
        <f t="shared" si="228"/>
        <v>486</v>
      </c>
      <c r="AM343" s="143">
        <f t="shared" si="226"/>
        <v>5</v>
      </c>
      <c r="AN343" s="134"/>
      <c r="AO343" s="134"/>
      <c r="AP343" s="134"/>
      <c r="AQ343" s="134"/>
      <c r="AR343" s="134"/>
      <c r="AS343" s="134"/>
      <c r="AT343" s="134"/>
      <c r="AU343" s="134"/>
      <c r="AV343" s="134"/>
      <c r="AW343" s="134"/>
      <c r="AX343" s="134"/>
      <c r="AY343" s="134"/>
      <c r="AZ343" s="134"/>
      <c r="BA343" s="134"/>
      <c r="BB343" s="134"/>
    </row>
    <row r="344">
      <c r="A344" s="201" t="str">
        <f>Work!A157</f>
        <v>South Oxfordshire District Council</v>
      </c>
      <c r="B344" s="140">
        <f>Work!G157</f>
        <v>43566</v>
      </c>
      <c r="C344" s="142">
        <f t="shared" ref="C344:H344" si="229">C343</f>
        <v>957321</v>
      </c>
      <c r="D344" s="142">
        <f t="shared" si="229"/>
        <v>7502149</v>
      </c>
      <c r="E344" s="142">
        <f t="shared" si="229"/>
        <v>6199577</v>
      </c>
      <c r="F344" s="163">
        <f t="shared" si="229"/>
        <v>23370134</v>
      </c>
      <c r="G344" s="142">
        <f t="shared" si="229"/>
        <v>2565819</v>
      </c>
      <c r="H344" s="142">
        <f t="shared" si="229"/>
        <v>1099477</v>
      </c>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65" t="s">
        <v>1086</v>
      </c>
      <c r="AH344" s="144">
        <f t="shared" si="213"/>
        <v>41694477</v>
      </c>
      <c r="AI344" s="145">
        <f t="shared" si="214"/>
        <v>43566</v>
      </c>
      <c r="AJ344" s="143">
        <f t="shared" si="216"/>
        <v>488</v>
      </c>
      <c r="AK344" s="146">
        <v>1.0</v>
      </c>
      <c r="AL344" s="146">
        <f>sum(AK166:AK344)</f>
        <v>488</v>
      </c>
      <c r="AM344" s="143">
        <f>AM342</f>
        <v>5</v>
      </c>
      <c r="AN344" s="134"/>
      <c r="AO344" s="134"/>
      <c r="AP344" s="134"/>
      <c r="AQ344" s="134"/>
      <c r="AR344" s="134"/>
      <c r="AS344" s="134"/>
      <c r="AT344" s="134"/>
      <c r="AU344" s="134"/>
      <c r="AV344" s="134"/>
      <c r="AW344" s="134"/>
      <c r="AX344" s="134"/>
      <c r="AY344" s="134"/>
      <c r="AZ344" s="134"/>
      <c r="BA344" s="134"/>
      <c r="BB344" s="134"/>
    </row>
    <row r="345">
      <c r="A345" s="203" t="str">
        <f>Work!A158</f>
        <v>Newham Council (London Borough)</v>
      </c>
      <c r="B345" s="140">
        <f>Work!G158</f>
        <v>43570</v>
      </c>
      <c r="C345" s="142">
        <f t="shared" ref="C345:H345" si="230">C344</f>
        <v>957321</v>
      </c>
      <c r="D345" s="142">
        <f t="shared" si="230"/>
        <v>7502149</v>
      </c>
      <c r="E345" s="142">
        <f t="shared" si="230"/>
        <v>6199577</v>
      </c>
      <c r="F345" s="163">
        <f t="shared" si="230"/>
        <v>23370134</v>
      </c>
      <c r="G345" s="142">
        <f t="shared" si="230"/>
        <v>2565819</v>
      </c>
      <c r="H345" s="142">
        <f t="shared" si="230"/>
        <v>1099477</v>
      </c>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65" t="s">
        <v>1086</v>
      </c>
      <c r="AH345" s="144">
        <f t="shared" si="213"/>
        <v>41694477</v>
      </c>
      <c r="AI345" s="145">
        <f t="shared" si="214"/>
        <v>43570</v>
      </c>
      <c r="AJ345" s="143">
        <f t="shared" si="216"/>
        <v>489</v>
      </c>
      <c r="AK345" s="146">
        <v>1.0</v>
      </c>
      <c r="AL345" s="146">
        <f>sum(AK166:AK345)</f>
        <v>489</v>
      </c>
      <c r="AM345" s="143">
        <f t="shared" ref="AM345:AM351" si="233">AM344</f>
        <v>5</v>
      </c>
      <c r="AN345" s="134"/>
      <c r="AO345" s="134"/>
      <c r="AP345" s="134"/>
      <c r="AQ345" s="134"/>
      <c r="AR345" s="134"/>
      <c r="AS345" s="134"/>
      <c r="AT345" s="134"/>
      <c r="AU345" s="134"/>
      <c r="AV345" s="134"/>
      <c r="AW345" s="134"/>
      <c r="AX345" s="134"/>
      <c r="AY345" s="134"/>
      <c r="AZ345" s="134"/>
      <c r="BA345" s="134"/>
      <c r="BB345" s="134"/>
    </row>
    <row r="346">
      <c r="A346" s="203" t="str">
        <f>Work!A159</f>
        <v>Preston City Council</v>
      </c>
      <c r="B346" s="140">
        <f>Work!G159</f>
        <v>43573</v>
      </c>
      <c r="C346" s="142">
        <f t="shared" ref="C346:E346" si="231">C345</f>
        <v>957321</v>
      </c>
      <c r="D346" s="142">
        <f t="shared" si="231"/>
        <v>7502149</v>
      </c>
      <c r="E346" s="142">
        <f t="shared" si="231"/>
        <v>6199577</v>
      </c>
      <c r="F346" s="141">
        <f>Work!E159+F345</f>
        <v>23511434</v>
      </c>
      <c r="G346" s="142">
        <f t="shared" ref="G346:H346" si="232">G345</f>
        <v>2565819</v>
      </c>
      <c r="H346" s="142">
        <f t="shared" si="232"/>
        <v>1099477</v>
      </c>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58" t="s">
        <v>1086</v>
      </c>
      <c r="AH346" s="144">
        <f t="shared" si="213"/>
        <v>41835777</v>
      </c>
      <c r="AI346" s="145">
        <f t="shared" si="214"/>
        <v>43573</v>
      </c>
      <c r="AJ346" s="143">
        <f t="shared" si="216"/>
        <v>490</v>
      </c>
      <c r="AK346" s="146">
        <v>1.0</v>
      </c>
      <c r="AL346" s="146">
        <f>sum(AK166:AK346)</f>
        <v>490</v>
      </c>
      <c r="AM346" s="143">
        <f t="shared" si="233"/>
        <v>5</v>
      </c>
      <c r="AN346" s="134"/>
      <c r="AO346" s="134"/>
      <c r="AP346" s="134"/>
      <c r="AQ346" s="134"/>
      <c r="AR346" s="134"/>
      <c r="AS346" s="134"/>
      <c r="AT346" s="134"/>
      <c r="AU346" s="134"/>
      <c r="AV346" s="134"/>
      <c r="AW346" s="134"/>
      <c r="AX346" s="134"/>
      <c r="AY346" s="134"/>
      <c r="AZ346" s="134"/>
      <c r="BA346" s="134"/>
      <c r="BB346" s="134"/>
    </row>
    <row r="347">
      <c r="A347" s="203" t="str">
        <f>Work!A160</f>
        <v>Teignbridge District Council</v>
      </c>
      <c r="B347" s="140">
        <f>Work!G160</f>
        <v>43573</v>
      </c>
      <c r="C347" s="142">
        <f t="shared" ref="C347:H347" si="234">C346</f>
        <v>957321</v>
      </c>
      <c r="D347" s="142">
        <f t="shared" si="234"/>
        <v>7502149</v>
      </c>
      <c r="E347" s="142">
        <f t="shared" si="234"/>
        <v>6199577</v>
      </c>
      <c r="F347" s="163">
        <f t="shared" si="234"/>
        <v>23511434</v>
      </c>
      <c r="G347" s="142">
        <f t="shared" si="234"/>
        <v>2565819</v>
      </c>
      <c r="H347" s="142">
        <f t="shared" si="234"/>
        <v>1099477</v>
      </c>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65" t="s">
        <v>1086</v>
      </c>
      <c r="AH347" s="144">
        <f t="shared" si="213"/>
        <v>41835777</v>
      </c>
      <c r="AI347" s="145">
        <f t="shared" si="214"/>
        <v>43573</v>
      </c>
      <c r="AJ347" s="143">
        <f t="shared" si="216"/>
        <v>491</v>
      </c>
      <c r="AK347" s="146">
        <v>1.0</v>
      </c>
      <c r="AL347" s="146">
        <f>sum(AK166:AK347)</f>
        <v>491</v>
      </c>
      <c r="AM347" s="143">
        <f t="shared" si="233"/>
        <v>5</v>
      </c>
      <c r="AN347" s="134"/>
      <c r="AO347" s="134"/>
      <c r="AP347" s="134"/>
      <c r="AQ347" s="134"/>
      <c r="AR347" s="134"/>
      <c r="AS347" s="134"/>
      <c r="AT347" s="134"/>
      <c r="AU347" s="134"/>
      <c r="AV347" s="134"/>
      <c r="AW347" s="134"/>
      <c r="AX347" s="134"/>
      <c r="AY347" s="134"/>
      <c r="AZ347" s="134"/>
      <c r="BA347" s="134"/>
      <c r="BB347" s="134"/>
    </row>
    <row r="348">
      <c r="A348" s="203" t="str">
        <f>Work!A362</f>
        <v>Burlington City Council</v>
      </c>
      <c r="B348" s="140">
        <f>Work!G362</f>
        <v>43578</v>
      </c>
      <c r="C348" s="142">
        <f t="shared" ref="C348:F348" si="235">C347</f>
        <v>957321</v>
      </c>
      <c r="D348" s="142">
        <f t="shared" si="235"/>
        <v>7502149</v>
      </c>
      <c r="E348" s="142">
        <f t="shared" si="235"/>
        <v>6199577</v>
      </c>
      <c r="F348" s="142">
        <f t="shared" si="235"/>
        <v>23511434</v>
      </c>
      <c r="G348" s="141">
        <f>Work!E362+G347</f>
        <v>2771779</v>
      </c>
      <c r="H348" s="142">
        <f>H347</f>
        <v>1099477</v>
      </c>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6" t="s">
        <v>1206</v>
      </c>
      <c r="AH348" s="144">
        <f t="shared" si="213"/>
        <v>42041737</v>
      </c>
      <c r="AI348" s="145">
        <f t="shared" si="214"/>
        <v>43578</v>
      </c>
      <c r="AJ348" s="143">
        <f t="shared" si="216"/>
        <v>492</v>
      </c>
      <c r="AK348" s="146">
        <v>1.0</v>
      </c>
      <c r="AL348" s="146">
        <f>sum(AK166:AK348)</f>
        <v>492</v>
      </c>
      <c r="AM348" s="143">
        <f t="shared" si="233"/>
        <v>5</v>
      </c>
      <c r="AN348" s="134"/>
      <c r="AO348" s="134"/>
      <c r="AP348" s="134"/>
      <c r="AQ348" s="134"/>
      <c r="AR348" s="134"/>
      <c r="AS348" s="134"/>
      <c r="AT348" s="134"/>
      <c r="AU348" s="134"/>
      <c r="AV348" s="134"/>
      <c r="AW348" s="134"/>
      <c r="AX348" s="134"/>
      <c r="AY348" s="134"/>
      <c r="AZ348" s="134"/>
      <c r="BA348" s="134"/>
      <c r="BB348" s="134"/>
    </row>
    <row r="349">
      <c r="A349" s="203" t="str">
        <f>Data!A37</f>
        <v>Clarence Valley Council</v>
      </c>
      <c r="B349" s="140">
        <f>Data!E37</f>
        <v>43578</v>
      </c>
      <c r="C349" s="141">
        <f>Data!D37+C348</f>
        <v>1008967</v>
      </c>
      <c r="D349" s="142">
        <f t="shared" ref="D349:H349" si="236">D348</f>
        <v>7502149</v>
      </c>
      <c r="E349" s="142">
        <f t="shared" si="236"/>
        <v>6199577</v>
      </c>
      <c r="F349" s="142">
        <f t="shared" si="236"/>
        <v>23511434</v>
      </c>
      <c r="G349" s="142">
        <f t="shared" si="236"/>
        <v>2771779</v>
      </c>
      <c r="H349" s="142">
        <f t="shared" si="236"/>
        <v>1099477</v>
      </c>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6" t="s">
        <v>974</v>
      </c>
      <c r="AH349" s="144">
        <f t="shared" si="213"/>
        <v>42093383</v>
      </c>
      <c r="AI349" s="145">
        <f t="shared" si="214"/>
        <v>43578</v>
      </c>
      <c r="AJ349" s="143">
        <f t="shared" si="216"/>
        <v>493</v>
      </c>
      <c r="AK349" s="146">
        <v>1.0</v>
      </c>
      <c r="AL349" s="146">
        <f>sum(AK166:AK349)</f>
        <v>493</v>
      </c>
      <c r="AM349" s="143">
        <f t="shared" si="233"/>
        <v>5</v>
      </c>
      <c r="AN349" s="134"/>
      <c r="AO349" s="134"/>
      <c r="AP349" s="134"/>
      <c r="AQ349" s="134"/>
      <c r="AR349" s="134"/>
      <c r="AS349" s="134"/>
      <c r="AT349" s="134"/>
      <c r="AU349" s="134"/>
      <c r="AV349" s="134"/>
      <c r="AW349" s="134"/>
      <c r="AX349" s="134"/>
      <c r="AY349" s="134"/>
      <c r="AZ349" s="134"/>
      <c r="BA349" s="134"/>
      <c r="BB349" s="134"/>
    </row>
    <row r="350">
      <c r="A350" s="203" t="str">
        <f>Work!A363</f>
        <v>London City Council</v>
      </c>
      <c r="B350" s="140">
        <f>Work!G363</f>
        <v>43578</v>
      </c>
      <c r="C350" s="142">
        <f t="shared" ref="C350:F350" si="237">C349</f>
        <v>1008967</v>
      </c>
      <c r="D350" s="142">
        <f t="shared" si="237"/>
        <v>7502149</v>
      </c>
      <c r="E350" s="142">
        <f t="shared" si="237"/>
        <v>6199577</v>
      </c>
      <c r="F350" s="142">
        <f t="shared" si="237"/>
        <v>23511434</v>
      </c>
      <c r="G350" s="141">
        <f>Work!E363+G349</f>
        <v>3155604</v>
      </c>
      <c r="H350" s="142">
        <f t="shared" ref="H350:H351" si="239">H349</f>
        <v>1099477</v>
      </c>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3" t="s">
        <v>1206</v>
      </c>
      <c r="AH350" s="144">
        <f t="shared" si="213"/>
        <v>42477208</v>
      </c>
      <c r="AI350" s="145">
        <f t="shared" si="214"/>
        <v>43578</v>
      </c>
      <c r="AJ350" s="143">
        <f t="shared" si="216"/>
        <v>494</v>
      </c>
      <c r="AK350" s="146">
        <v>1.0</v>
      </c>
      <c r="AL350" s="146">
        <f>sum(AK166:AK350)</f>
        <v>494</v>
      </c>
      <c r="AM350" s="143">
        <f t="shared" si="233"/>
        <v>5</v>
      </c>
      <c r="AN350" s="134"/>
      <c r="AO350" s="134"/>
      <c r="AP350" s="134"/>
      <c r="AQ350" s="134"/>
      <c r="AR350" s="134"/>
      <c r="AS350" s="134"/>
      <c r="AT350" s="134"/>
      <c r="AU350" s="134"/>
      <c r="AV350" s="134"/>
      <c r="AW350" s="134"/>
      <c r="AX350" s="134"/>
      <c r="AY350" s="134"/>
      <c r="AZ350" s="134"/>
      <c r="BA350" s="134"/>
      <c r="BB350" s="134"/>
    </row>
    <row r="351">
      <c r="A351" s="203" t="str">
        <f>Work!A364</f>
        <v>West Nipissing Council</v>
      </c>
      <c r="B351" s="140">
        <f>Work!G364</f>
        <v>43578</v>
      </c>
      <c r="C351" s="142">
        <f t="shared" ref="C351:F351" si="238">C350</f>
        <v>1008967</v>
      </c>
      <c r="D351" s="142">
        <f t="shared" si="238"/>
        <v>7502149</v>
      </c>
      <c r="E351" s="142">
        <f t="shared" si="238"/>
        <v>6199577</v>
      </c>
      <c r="F351" s="142">
        <f t="shared" si="238"/>
        <v>23511434</v>
      </c>
      <c r="G351" s="141">
        <f>Work!E364+G350</f>
        <v>3169968</v>
      </c>
      <c r="H351" s="142">
        <f t="shared" si="239"/>
        <v>1099477</v>
      </c>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6" t="s">
        <v>1206</v>
      </c>
      <c r="AH351" s="144">
        <f t="shared" si="213"/>
        <v>42491572</v>
      </c>
      <c r="AI351" s="145">
        <f t="shared" si="214"/>
        <v>43578</v>
      </c>
      <c r="AJ351" s="143">
        <f t="shared" si="216"/>
        <v>495</v>
      </c>
      <c r="AK351" s="146">
        <v>1.0</v>
      </c>
      <c r="AL351" s="146">
        <f>sum(AK166:AK351)</f>
        <v>495</v>
      </c>
      <c r="AM351" s="143">
        <f t="shared" si="233"/>
        <v>5</v>
      </c>
      <c r="AN351" s="134"/>
      <c r="AO351" s="134"/>
      <c r="AP351" s="134"/>
      <c r="AQ351" s="134"/>
      <c r="AR351" s="134"/>
      <c r="AS351" s="134"/>
      <c r="AT351" s="134"/>
      <c r="AU351" s="134"/>
      <c r="AV351" s="134"/>
      <c r="AW351" s="134"/>
      <c r="AX351" s="134"/>
      <c r="AY351" s="134"/>
      <c r="AZ351" s="134"/>
      <c r="BA351" s="134"/>
      <c r="BB351" s="134"/>
    </row>
    <row r="352">
      <c r="A352" s="203" t="str">
        <f>Work!A161</f>
        <v>North Norfolk District Council</v>
      </c>
      <c r="B352" s="140">
        <f>Work!G161</f>
        <v>43579</v>
      </c>
      <c r="C352" s="142">
        <f t="shared" ref="C352:E352" si="240">C351</f>
        <v>1008967</v>
      </c>
      <c r="D352" s="142">
        <f t="shared" si="240"/>
        <v>7502149</v>
      </c>
      <c r="E352" s="142">
        <f t="shared" si="240"/>
        <v>6199577</v>
      </c>
      <c r="F352" s="141">
        <f>Work!E161+F351</f>
        <v>23615501</v>
      </c>
      <c r="G352" s="142">
        <f t="shared" ref="G352:H352" si="241">G351</f>
        <v>3169968</v>
      </c>
      <c r="H352" s="142">
        <f t="shared" si="241"/>
        <v>1099477</v>
      </c>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58" t="s">
        <v>1086</v>
      </c>
      <c r="AH352" s="144">
        <f t="shared" si="213"/>
        <v>42595639</v>
      </c>
      <c r="AI352" s="145">
        <f t="shared" si="214"/>
        <v>43579</v>
      </c>
      <c r="AJ352" s="143">
        <f t="shared" si="216"/>
        <v>496</v>
      </c>
      <c r="AK352" s="146">
        <v>1.0</v>
      </c>
      <c r="AL352" s="146">
        <f>sum(AK166:AK352)</f>
        <v>496</v>
      </c>
      <c r="AM352" s="143">
        <f>AM350</f>
        <v>5</v>
      </c>
      <c r="AN352" s="134"/>
      <c r="AO352" s="134"/>
      <c r="AP352" s="134"/>
      <c r="AQ352" s="134"/>
      <c r="AR352" s="134"/>
      <c r="AS352" s="134"/>
      <c r="AT352" s="134"/>
      <c r="AU352" s="134"/>
      <c r="AV352" s="134"/>
      <c r="AW352" s="134"/>
      <c r="AX352" s="134"/>
      <c r="AY352" s="134"/>
      <c r="AZ352" s="134"/>
      <c r="BA352" s="134"/>
      <c r="BB352" s="134"/>
    </row>
    <row r="353">
      <c r="A353" s="203" t="str">
        <f>Work!A365</f>
        <v>Ottawa City Council</v>
      </c>
      <c r="B353" s="140">
        <f>Work!G365</f>
        <v>43579</v>
      </c>
      <c r="C353" s="142">
        <f t="shared" ref="C353:F353" si="242">C352</f>
        <v>1008967</v>
      </c>
      <c r="D353" s="142">
        <f t="shared" si="242"/>
        <v>7502149</v>
      </c>
      <c r="E353" s="142">
        <f t="shared" si="242"/>
        <v>6199577</v>
      </c>
      <c r="F353" s="142">
        <f t="shared" si="242"/>
        <v>23615501</v>
      </c>
      <c r="G353" s="141">
        <f>Work!E365+G352</f>
        <v>4134711</v>
      </c>
      <c r="H353" s="142">
        <f>H352</f>
        <v>1099477</v>
      </c>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6" t="s">
        <v>1206</v>
      </c>
      <c r="AH353" s="144">
        <f t="shared" si="213"/>
        <v>43560382</v>
      </c>
      <c r="AI353" s="145">
        <f t="shared" si="214"/>
        <v>43579</v>
      </c>
      <c r="AJ353" s="143">
        <f t="shared" si="216"/>
        <v>497</v>
      </c>
      <c r="AK353" s="146">
        <v>1.0</v>
      </c>
      <c r="AL353" s="146">
        <f>sum(AK166:AK353)</f>
        <v>497</v>
      </c>
      <c r="AM353" s="143">
        <f>AM352</f>
        <v>5</v>
      </c>
      <c r="AN353" s="134"/>
      <c r="AO353" s="134"/>
      <c r="AP353" s="134"/>
      <c r="AQ353" s="134"/>
      <c r="AR353" s="134"/>
      <c r="AS353" s="134"/>
      <c r="AT353" s="134"/>
      <c r="AU353" s="134"/>
      <c r="AV353" s="134"/>
      <c r="AW353" s="134"/>
      <c r="AX353" s="134"/>
      <c r="AY353" s="134"/>
      <c r="AZ353" s="134"/>
      <c r="BA353" s="134"/>
      <c r="BB353" s="134"/>
    </row>
    <row r="354">
      <c r="A354" s="203" t="str">
        <f>Work!A162</f>
        <v>Medway Council</v>
      </c>
      <c r="B354" s="140">
        <f>Work!G162</f>
        <v>43580</v>
      </c>
      <c r="C354" s="142">
        <f t="shared" ref="C354:E354" si="243">C353</f>
        <v>1008967</v>
      </c>
      <c r="D354" s="142">
        <f t="shared" si="243"/>
        <v>7502149</v>
      </c>
      <c r="E354" s="142">
        <f t="shared" si="243"/>
        <v>6199577</v>
      </c>
      <c r="F354" s="141">
        <f>Work!E162+F353</f>
        <v>23893101</v>
      </c>
      <c r="G354" s="142">
        <f t="shared" ref="G354:H354" si="244">G353</f>
        <v>4134711</v>
      </c>
      <c r="H354" s="142">
        <f t="shared" si="244"/>
        <v>1099477</v>
      </c>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58" t="s">
        <v>1086</v>
      </c>
      <c r="AH354" s="144">
        <f t="shared" si="213"/>
        <v>43837982</v>
      </c>
      <c r="AI354" s="145">
        <f t="shared" si="214"/>
        <v>43580</v>
      </c>
      <c r="AJ354" s="143">
        <f t="shared" si="216"/>
        <v>498</v>
      </c>
      <c r="AK354" s="146">
        <v>1.0</v>
      </c>
      <c r="AL354" s="146">
        <f>sum(AK166:AK354)</f>
        <v>498</v>
      </c>
      <c r="AM354" s="143">
        <f>AM355</f>
        <v>5</v>
      </c>
      <c r="AN354" s="134"/>
      <c r="AO354" s="134"/>
      <c r="AP354" s="134"/>
      <c r="AQ354" s="134"/>
      <c r="AR354" s="134"/>
      <c r="AS354" s="134"/>
      <c r="AT354" s="134"/>
      <c r="AU354" s="134"/>
      <c r="AV354" s="134"/>
      <c r="AW354" s="134"/>
      <c r="AX354" s="134"/>
      <c r="AY354" s="134"/>
      <c r="AZ354" s="134"/>
      <c r="BA354" s="134"/>
      <c r="BB354" s="134"/>
    </row>
    <row r="355">
      <c r="A355" s="203" t="str">
        <f>Work!A163</f>
        <v>Waltham Forest London Borough Council</v>
      </c>
      <c r="B355" s="140">
        <f>Work!G163</f>
        <v>43580</v>
      </c>
      <c r="C355" s="142">
        <f t="shared" ref="C355:H355" si="245">C354</f>
        <v>1008967</v>
      </c>
      <c r="D355" s="142">
        <f t="shared" si="245"/>
        <v>7502149</v>
      </c>
      <c r="E355" s="142">
        <f t="shared" si="245"/>
        <v>6199577</v>
      </c>
      <c r="F355" s="163">
        <f t="shared" si="245"/>
        <v>23893101</v>
      </c>
      <c r="G355" s="142">
        <f t="shared" si="245"/>
        <v>4134711</v>
      </c>
      <c r="H355" s="142">
        <f t="shared" si="245"/>
        <v>1099477</v>
      </c>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58" t="s">
        <v>1086</v>
      </c>
      <c r="AH355" s="144">
        <f t="shared" si="213"/>
        <v>43837982</v>
      </c>
      <c r="AI355" s="145">
        <f t="shared" si="214"/>
        <v>43580</v>
      </c>
      <c r="AJ355" s="143">
        <f t="shared" si="216"/>
        <v>499</v>
      </c>
      <c r="AK355" s="146">
        <v>1.0</v>
      </c>
      <c r="AL355" s="146">
        <f>sum(AK166:AK355)</f>
        <v>499</v>
      </c>
      <c r="AM355" s="143">
        <f t="shared" ref="AM355:AM357" si="247">AM353</f>
        <v>5</v>
      </c>
      <c r="AN355" s="134"/>
      <c r="AO355" s="134"/>
      <c r="AP355" s="134"/>
      <c r="AQ355" s="134"/>
      <c r="AR355" s="134"/>
      <c r="AS355" s="134"/>
      <c r="AT355" s="134"/>
      <c r="AU355" s="134"/>
      <c r="AV355" s="134"/>
      <c r="AW355" s="134"/>
      <c r="AX355" s="134"/>
      <c r="AY355" s="134"/>
      <c r="AZ355" s="134"/>
      <c r="BA355" s="134"/>
      <c r="BB355" s="134"/>
    </row>
    <row r="356">
      <c r="A356" s="208" t="str">
        <f>Work!A366</f>
        <v>Quebec 42</v>
      </c>
      <c r="B356" s="149">
        <f>Work!G366</f>
        <v>43582</v>
      </c>
      <c r="C356" s="150">
        <f t="shared" ref="C356:C362" si="248">C355</f>
        <v>1008967</v>
      </c>
      <c r="D356" s="150">
        <f t="shared" ref="D356:D358" si="249">D354</f>
        <v>7502149</v>
      </c>
      <c r="E356" s="151">
        <f>Work!E366+E354</f>
        <v>6452132</v>
      </c>
      <c r="F356" s="150">
        <f t="shared" ref="F356:G356" si="246">F355</f>
        <v>23893101</v>
      </c>
      <c r="G356" s="150">
        <f t="shared" si="246"/>
        <v>4134711</v>
      </c>
      <c r="H356" s="150">
        <f t="shared" ref="H356:H358" si="250">H354</f>
        <v>1099477</v>
      </c>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2" t="s">
        <v>1049</v>
      </c>
      <c r="AH356" s="153">
        <f t="shared" si="213"/>
        <v>44090537</v>
      </c>
      <c r="AI356" s="154">
        <f t="shared" si="214"/>
        <v>43582</v>
      </c>
      <c r="AJ356" s="152">
        <f t="shared" si="216"/>
        <v>541</v>
      </c>
      <c r="AK356" s="155">
        <v>42.0</v>
      </c>
      <c r="AL356" s="155">
        <f t="shared" ref="AL356:AL357" si="251">sum(AK166:AK356)</f>
        <v>541</v>
      </c>
      <c r="AM356" s="152">
        <f t="shared" si="247"/>
        <v>5</v>
      </c>
      <c r="AN356" s="148"/>
      <c r="AO356" s="148"/>
      <c r="AP356" s="148"/>
      <c r="AQ356" s="148"/>
      <c r="AR356" s="148"/>
      <c r="AS356" s="148"/>
      <c r="AT356" s="148"/>
      <c r="AU356" s="148"/>
      <c r="AV356" s="148"/>
      <c r="AW356" s="148"/>
      <c r="AX356" s="148"/>
      <c r="AY356" s="148"/>
      <c r="AZ356" s="148"/>
      <c r="BA356" s="148"/>
      <c r="BB356" s="148"/>
    </row>
    <row r="357">
      <c r="A357" s="199" t="str">
        <f>Data!A492</f>
        <v>Scottish Government</v>
      </c>
      <c r="B357" s="140">
        <f>Data!E492</f>
        <v>43583</v>
      </c>
      <c r="C357" s="166">
        <f t="shared" si="248"/>
        <v>1008967</v>
      </c>
      <c r="D357" s="166">
        <f t="shared" si="249"/>
        <v>7502149</v>
      </c>
      <c r="E357" s="166">
        <f>E355</f>
        <v>6199577</v>
      </c>
      <c r="F357" s="210">
        <f>Data!D492+F356-Data!D282</f>
        <v>28817891</v>
      </c>
      <c r="G357" s="166">
        <f>G356</f>
        <v>4134711</v>
      </c>
      <c r="H357" s="166">
        <f t="shared" si="250"/>
        <v>1099477</v>
      </c>
      <c r="I357" s="141"/>
      <c r="J357" s="141"/>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68" t="s">
        <v>1086</v>
      </c>
      <c r="AH357" s="169">
        <f t="shared" si="213"/>
        <v>48762772</v>
      </c>
      <c r="AI357" s="170">
        <f t="shared" si="214"/>
        <v>43583</v>
      </c>
      <c r="AJ357" s="171">
        <f t="shared" si="216"/>
        <v>542</v>
      </c>
      <c r="AK357" s="172">
        <v>1.0</v>
      </c>
      <c r="AL357" s="173">
        <f t="shared" si="251"/>
        <v>541</v>
      </c>
      <c r="AM357" s="171">
        <f t="shared" si="247"/>
        <v>5</v>
      </c>
      <c r="AN357" s="134"/>
      <c r="AO357" s="134"/>
      <c r="AP357" s="134"/>
      <c r="AQ357" s="134"/>
      <c r="AR357" s="134"/>
      <c r="AS357" s="134"/>
      <c r="AT357" s="134"/>
      <c r="AU357" s="134"/>
      <c r="AV357" s="134"/>
      <c r="AW357" s="134"/>
      <c r="AX357" s="134"/>
      <c r="AY357" s="134"/>
      <c r="AZ357" s="134"/>
      <c r="BA357" s="134"/>
      <c r="BB357" s="134"/>
    </row>
    <row r="358">
      <c r="A358" s="203" t="str">
        <f>Work!A480</f>
        <v>Acri City Council</v>
      </c>
      <c r="B358" s="140">
        <f>Work!G480</f>
        <v>43584</v>
      </c>
      <c r="C358" s="166">
        <f t="shared" si="248"/>
        <v>1008967</v>
      </c>
      <c r="D358" s="166">
        <f t="shared" si="249"/>
        <v>7502149</v>
      </c>
      <c r="E358" s="142">
        <f t="shared" ref="E358:G358" si="252">E357</f>
        <v>6199577</v>
      </c>
      <c r="F358" s="142">
        <f t="shared" si="252"/>
        <v>28817891</v>
      </c>
      <c r="G358" s="166">
        <f t="shared" si="252"/>
        <v>4134711</v>
      </c>
      <c r="H358" s="166">
        <f t="shared" si="250"/>
        <v>1099477</v>
      </c>
      <c r="I358" s="141">
        <f>Work!E480</f>
        <v>20623</v>
      </c>
      <c r="J358" s="141"/>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6" t="s">
        <v>2288</v>
      </c>
      <c r="AH358" s="144">
        <f t="shared" si="213"/>
        <v>48783395</v>
      </c>
      <c r="AI358" s="145">
        <f t="shared" si="214"/>
        <v>43584</v>
      </c>
      <c r="AJ358" s="171">
        <f t="shared" si="216"/>
        <v>543</v>
      </c>
      <c r="AK358" s="146">
        <v>1.0</v>
      </c>
      <c r="AL358" s="146">
        <f>sum(AK166:AK358)</f>
        <v>543</v>
      </c>
      <c r="AM358" s="143">
        <f>AM356+1</f>
        <v>6</v>
      </c>
      <c r="AN358" s="134"/>
      <c r="AO358" s="134"/>
      <c r="AP358" s="134"/>
      <c r="AQ358" s="134"/>
      <c r="AR358" s="134"/>
      <c r="AS358" s="134"/>
      <c r="AT358" s="134"/>
      <c r="AU358" s="134"/>
      <c r="AV358" s="134"/>
      <c r="AW358" s="134"/>
      <c r="AX358" s="134"/>
      <c r="AY358" s="134"/>
      <c r="AZ358" s="134"/>
      <c r="BA358" s="134"/>
      <c r="BB358" s="134"/>
    </row>
    <row r="359">
      <c r="A359" s="203" t="str">
        <f>Work!A367</f>
        <v>Nanaimo City Council</v>
      </c>
      <c r="B359" s="140">
        <f>Work!G367</f>
        <v>43584</v>
      </c>
      <c r="C359" s="142">
        <f t="shared" si="248"/>
        <v>1008967</v>
      </c>
      <c r="D359" s="142">
        <f t="shared" ref="D359:F359" si="253">D358</f>
        <v>7502149</v>
      </c>
      <c r="E359" s="142">
        <f t="shared" si="253"/>
        <v>6199577</v>
      </c>
      <c r="F359" s="142">
        <f t="shared" si="253"/>
        <v>28817891</v>
      </c>
      <c r="G359" s="141">
        <f>Work!E367+G358</f>
        <v>4225215</v>
      </c>
      <c r="H359" s="142">
        <f t="shared" ref="H359:I359" si="254">H358</f>
        <v>1099477</v>
      </c>
      <c r="I359" s="142">
        <f t="shared" si="254"/>
        <v>20623</v>
      </c>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6" t="s">
        <v>1206</v>
      </c>
      <c r="AH359" s="144">
        <f t="shared" si="213"/>
        <v>48873899</v>
      </c>
      <c r="AI359" s="145">
        <f t="shared" si="214"/>
        <v>43584</v>
      </c>
      <c r="AJ359" s="143">
        <f t="shared" si="216"/>
        <v>544</v>
      </c>
      <c r="AK359" s="146">
        <v>1.0</v>
      </c>
      <c r="AL359" s="146">
        <f>sum(AK166:AK359)</f>
        <v>544</v>
      </c>
      <c r="AM359" s="143">
        <f t="shared" ref="AM359:AM361" si="257">AM358</f>
        <v>6</v>
      </c>
      <c r="AN359" s="134"/>
      <c r="AO359" s="134"/>
      <c r="AP359" s="134"/>
      <c r="AQ359" s="134"/>
      <c r="AR359" s="134"/>
      <c r="AS359" s="134"/>
      <c r="AT359" s="134"/>
      <c r="AU359" s="134"/>
      <c r="AV359" s="134"/>
      <c r="AW359" s="134"/>
      <c r="AX359" s="134"/>
      <c r="AY359" s="134"/>
      <c r="AZ359" s="134"/>
      <c r="BA359" s="134"/>
      <c r="BB359" s="134"/>
    </row>
    <row r="360">
      <c r="A360" s="203" t="str">
        <f>Work!A368</f>
        <v>St. Catharines City Council</v>
      </c>
      <c r="B360" s="140">
        <f>Work!G368</f>
        <v>43584</v>
      </c>
      <c r="C360" s="142">
        <f t="shared" si="248"/>
        <v>1008967</v>
      </c>
      <c r="D360" s="142">
        <f t="shared" ref="D360:F360" si="255">D359</f>
        <v>7502149</v>
      </c>
      <c r="E360" s="142">
        <f t="shared" si="255"/>
        <v>6199577</v>
      </c>
      <c r="F360" s="142">
        <f t="shared" si="255"/>
        <v>28817891</v>
      </c>
      <c r="G360" s="141">
        <f>Work!E368+G359</f>
        <v>4358328</v>
      </c>
      <c r="H360" s="142">
        <f t="shared" ref="H360:I360" si="256">H359</f>
        <v>1099477</v>
      </c>
      <c r="I360" s="142">
        <f t="shared" si="256"/>
        <v>20623</v>
      </c>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6" t="s">
        <v>1206</v>
      </c>
      <c r="AH360" s="144">
        <f t="shared" si="213"/>
        <v>49007012</v>
      </c>
      <c r="AI360" s="145">
        <f t="shared" si="214"/>
        <v>43584</v>
      </c>
      <c r="AJ360" s="143">
        <f t="shared" si="216"/>
        <v>545</v>
      </c>
      <c r="AK360" s="146">
        <v>1.0</v>
      </c>
      <c r="AL360" s="146">
        <f>sum(AK166:AK360)</f>
        <v>545</v>
      </c>
      <c r="AM360" s="143">
        <f t="shared" si="257"/>
        <v>6</v>
      </c>
      <c r="AN360" s="134"/>
      <c r="AO360" s="134"/>
      <c r="AP360" s="134"/>
      <c r="AQ360" s="134"/>
      <c r="AR360" s="134"/>
      <c r="AS360" s="134"/>
      <c r="AT360" s="134"/>
      <c r="AU360" s="134"/>
      <c r="AV360" s="134"/>
      <c r="AW360" s="134"/>
      <c r="AX360" s="134"/>
      <c r="AY360" s="134"/>
      <c r="AZ360" s="134"/>
      <c r="BA360" s="134"/>
      <c r="BB360" s="134"/>
    </row>
    <row r="361">
      <c r="A361" s="203" t="str">
        <f>Work!A164</f>
        <v>Welsh Parliament</v>
      </c>
      <c r="B361" s="140">
        <f>Work!G164</f>
        <v>43584</v>
      </c>
      <c r="C361" s="142">
        <f t="shared" si="248"/>
        <v>1008967</v>
      </c>
      <c r="D361" s="142">
        <f t="shared" ref="D361:E361" si="258">D360</f>
        <v>7502149</v>
      </c>
      <c r="E361" s="142">
        <f t="shared" si="258"/>
        <v>6199577</v>
      </c>
      <c r="F361" s="141">
        <f>Work!I175+F360</f>
        <v>31083695</v>
      </c>
      <c r="G361" s="142">
        <f t="shared" ref="G361:I361" si="259">G360</f>
        <v>4358328</v>
      </c>
      <c r="H361" s="142">
        <f t="shared" si="259"/>
        <v>1099477</v>
      </c>
      <c r="I361" s="142">
        <f t="shared" si="259"/>
        <v>20623</v>
      </c>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58" t="s">
        <v>1086</v>
      </c>
      <c r="AH361" s="144">
        <f t="shared" si="213"/>
        <v>51272816</v>
      </c>
      <c r="AI361" s="145">
        <f t="shared" si="214"/>
        <v>43584</v>
      </c>
      <c r="AJ361" s="143">
        <f t="shared" si="216"/>
        <v>546</v>
      </c>
      <c r="AK361" s="146">
        <v>1.0</v>
      </c>
      <c r="AL361" s="146">
        <f>sum(AK166:AK361)</f>
        <v>546</v>
      </c>
      <c r="AM361" s="143">
        <f t="shared" si="257"/>
        <v>6</v>
      </c>
      <c r="AN361" s="134"/>
      <c r="AO361" s="134"/>
      <c r="AP361" s="134"/>
      <c r="AQ361" s="134"/>
      <c r="AR361" s="134"/>
      <c r="AS361" s="134"/>
      <c r="AT361" s="134"/>
      <c r="AU361" s="134"/>
      <c r="AV361" s="134"/>
      <c r="AW361" s="134"/>
      <c r="AX361" s="134"/>
      <c r="AY361" s="134"/>
      <c r="AZ361" s="134"/>
      <c r="BA361" s="134"/>
      <c r="BB361" s="134"/>
    </row>
    <row r="362">
      <c r="A362" s="203" t="str">
        <f>Work!A462</f>
        <v>Wicklow County Council</v>
      </c>
      <c r="B362" s="140">
        <f>Work!G462</f>
        <v>43584</v>
      </c>
      <c r="C362" s="142">
        <f t="shared" si="248"/>
        <v>1008967</v>
      </c>
      <c r="D362" s="142">
        <f t="shared" ref="D362:I362" si="260">D361</f>
        <v>7502149</v>
      </c>
      <c r="E362" s="142">
        <f t="shared" si="260"/>
        <v>6199577</v>
      </c>
      <c r="F362" s="142">
        <f t="shared" si="260"/>
        <v>31083695</v>
      </c>
      <c r="G362" s="142">
        <f t="shared" si="260"/>
        <v>4358328</v>
      </c>
      <c r="H362" s="142">
        <f t="shared" si="260"/>
        <v>1099477</v>
      </c>
      <c r="I362" s="142">
        <f t="shared" si="260"/>
        <v>20623</v>
      </c>
      <c r="J362" s="141">
        <f>Work!E462</f>
        <v>142425</v>
      </c>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6" t="s">
        <v>2327</v>
      </c>
      <c r="AH362" s="144">
        <f t="shared" si="213"/>
        <v>51415241</v>
      </c>
      <c r="AI362" s="145">
        <f t="shared" si="214"/>
        <v>43584</v>
      </c>
      <c r="AJ362" s="143">
        <f t="shared" si="216"/>
        <v>547</v>
      </c>
      <c r="AK362" s="146">
        <v>1.0</v>
      </c>
      <c r="AL362" s="146">
        <f>sum(AK166:AK362)</f>
        <v>547</v>
      </c>
      <c r="AM362" s="143">
        <f>AM361+1</f>
        <v>7</v>
      </c>
      <c r="AN362" s="134"/>
      <c r="AO362" s="134"/>
      <c r="AP362" s="134"/>
      <c r="AQ362" s="134"/>
      <c r="AR362" s="134"/>
      <c r="AS362" s="134"/>
      <c r="AT362" s="134"/>
      <c r="AU362" s="134"/>
      <c r="AV362" s="134"/>
      <c r="AW362" s="134"/>
      <c r="AX362" s="134"/>
      <c r="AY362" s="134"/>
      <c r="AZ362" s="134"/>
      <c r="BA362" s="134"/>
      <c r="BB362" s="134"/>
    </row>
    <row r="363">
      <c r="A363" s="203" t="str">
        <f>Data!A87</f>
        <v>Randwick City Council</v>
      </c>
      <c r="B363" s="140">
        <f>Data!E87</f>
        <v>43585</v>
      </c>
      <c r="C363" s="141">
        <f>Data!D87+C362</f>
        <v>1149627</v>
      </c>
      <c r="D363" s="142">
        <f t="shared" ref="D363:J363" si="261">D362</f>
        <v>7502149</v>
      </c>
      <c r="E363" s="142">
        <f t="shared" si="261"/>
        <v>6199577</v>
      </c>
      <c r="F363" s="142">
        <f t="shared" si="261"/>
        <v>31083695</v>
      </c>
      <c r="G363" s="142">
        <f t="shared" si="261"/>
        <v>4358328</v>
      </c>
      <c r="H363" s="142">
        <f t="shared" si="261"/>
        <v>1099477</v>
      </c>
      <c r="I363" s="142">
        <f t="shared" si="261"/>
        <v>20623</v>
      </c>
      <c r="J363" s="142">
        <f t="shared" si="261"/>
        <v>142425</v>
      </c>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6" t="s">
        <v>974</v>
      </c>
      <c r="AH363" s="144">
        <f t="shared" si="213"/>
        <v>51555901</v>
      </c>
      <c r="AI363" s="145">
        <f t="shared" si="214"/>
        <v>43585</v>
      </c>
      <c r="AJ363" s="143">
        <f t="shared" si="216"/>
        <v>548</v>
      </c>
      <c r="AK363" s="146">
        <v>1.0</v>
      </c>
      <c r="AL363" s="146">
        <f>sum(AK166:AK363)</f>
        <v>548</v>
      </c>
      <c r="AM363" s="143">
        <f t="shared" ref="AM363:AM365" si="264">AM362</f>
        <v>7</v>
      </c>
      <c r="AN363" s="134"/>
      <c r="AO363" s="134"/>
      <c r="AP363" s="134"/>
      <c r="AQ363" s="134"/>
      <c r="AR363" s="134"/>
      <c r="AS363" s="134"/>
      <c r="AT363" s="134"/>
      <c r="AU363" s="134"/>
      <c r="AV363" s="134"/>
      <c r="AW363" s="134"/>
      <c r="AX363" s="134"/>
      <c r="AY363" s="134"/>
      <c r="AZ363" s="134"/>
      <c r="BA363" s="134"/>
      <c r="BB363" s="134"/>
    </row>
    <row r="364">
      <c r="A364" s="203" t="str">
        <f>Work!A176</f>
        <v>Jersey Parliament</v>
      </c>
      <c r="B364" s="140">
        <f>Work!G176</f>
        <v>43587</v>
      </c>
      <c r="C364" s="142">
        <f t="shared" ref="C364:E364" si="262">C363</f>
        <v>1149627</v>
      </c>
      <c r="D364" s="142">
        <f t="shared" si="262"/>
        <v>7502149</v>
      </c>
      <c r="E364" s="142">
        <f t="shared" si="262"/>
        <v>6199577</v>
      </c>
      <c r="F364" s="141">
        <f>Work!I178+F363</f>
        <v>31156995</v>
      </c>
      <c r="G364" s="142">
        <f t="shared" ref="G364:J364" si="263">G363</f>
        <v>4358328</v>
      </c>
      <c r="H364" s="142">
        <f t="shared" si="263"/>
        <v>1099477</v>
      </c>
      <c r="I364" s="142">
        <f t="shared" si="263"/>
        <v>20623</v>
      </c>
      <c r="J364" s="142">
        <f t="shared" si="263"/>
        <v>142425</v>
      </c>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6" t="s">
        <v>1086</v>
      </c>
      <c r="AH364" s="144">
        <f t="shared" si="213"/>
        <v>51629201</v>
      </c>
      <c r="AI364" s="145">
        <f t="shared" si="214"/>
        <v>43587</v>
      </c>
      <c r="AJ364" s="143">
        <f t="shared" si="216"/>
        <v>549</v>
      </c>
      <c r="AK364" s="146">
        <v>1.0</v>
      </c>
      <c r="AL364" s="146">
        <f t="shared" ref="AL364:AL365" si="266">sum(AK166:AK364)</f>
        <v>549</v>
      </c>
      <c r="AM364" s="143">
        <f t="shared" si="264"/>
        <v>7</v>
      </c>
      <c r="AN364" s="134"/>
      <c r="AO364" s="134"/>
      <c r="AP364" s="134"/>
      <c r="AQ364" s="134"/>
      <c r="AR364" s="134"/>
      <c r="AS364" s="134"/>
      <c r="AT364" s="134"/>
      <c r="AU364" s="134"/>
      <c r="AV364" s="134"/>
      <c r="AW364" s="134"/>
      <c r="AX364" s="134"/>
      <c r="AY364" s="134"/>
      <c r="AZ364" s="134"/>
      <c r="BA364" s="134"/>
      <c r="BB364" s="134"/>
    </row>
    <row r="365">
      <c r="A365" s="199" t="str">
        <f>Data!A441</f>
        <v>North of Tyne Combined Authority</v>
      </c>
      <c r="B365" s="140">
        <f>Data!E441</f>
        <v>43587</v>
      </c>
      <c r="C365" s="142">
        <f t="shared" ref="C365:J365" si="265">C364</f>
        <v>1149627</v>
      </c>
      <c r="D365" s="142">
        <f t="shared" si="265"/>
        <v>7502149</v>
      </c>
      <c r="E365" s="142">
        <f t="shared" si="265"/>
        <v>6199577</v>
      </c>
      <c r="F365" s="176">
        <f t="shared" si="265"/>
        <v>31156995</v>
      </c>
      <c r="G365" s="142">
        <f t="shared" si="265"/>
        <v>4358328</v>
      </c>
      <c r="H365" s="142">
        <f t="shared" si="265"/>
        <v>1099477</v>
      </c>
      <c r="I365" s="142">
        <f t="shared" si="265"/>
        <v>20623</v>
      </c>
      <c r="J365" s="142">
        <f t="shared" si="265"/>
        <v>142425</v>
      </c>
      <c r="K365" s="141"/>
      <c r="L365" s="141"/>
      <c r="M365" s="141"/>
      <c r="N365" s="141"/>
      <c r="O365" s="141"/>
      <c r="P365" s="142"/>
      <c r="Q365" s="142"/>
      <c r="R365" s="142"/>
      <c r="S365" s="142"/>
      <c r="T365" s="142"/>
      <c r="U365" s="142"/>
      <c r="V365" s="142"/>
      <c r="W365" s="142"/>
      <c r="X365" s="142"/>
      <c r="Y365" s="142"/>
      <c r="Z365" s="142"/>
      <c r="AA365" s="142"/>
      <c r="AB365" s="142"/>
      <c r="AC365" s="142"/>
      <c r="AD365" s="142"/>
      <c r="AE365" s="142"/>
      <c r="AF365" s="142"/>
      <c r="AG365" s="146" t="s">
        <v>1086</v>
      </c>
      <c r="AH365" s="144">
        <f t="shared" si="213"/>
        <v>51629201</v>
      </c>
      <c r="AI365" s="145">
        <f t="shared" si="214"/>
        <v>43587</v>
      </c>
      <c r="AJ365" s="143">
        <f t="shared" si="216"/>
        <v>550</v>
      </c>
      <c r="AK365" s="146">
        <v>1.0</v>
      </c>
      <c r="AL365" s="146">
        <f t="shared" si="266"/>
        <v>549</v>
      </c>
      <c r="AM365" s="143">
        <f t="shared" si="264"/>
        <v>7</v>
      </c>
      <c r="AN365" s="134"/>
      <c r="AO365" s="134"/>
      <c r="AP365" s="134"/>
      <c r="AQ365" s="134"/>
      <c r="AR365" s="134"/>
      <c r="AS365" s="134"/>
      <c r="AT365" s="134"/>
      <c r="AU365" s="134"/>
      <c r="AV365" s="134"/>
      <c r="AW365" s="134"/>
      <c r="AX365" s="134"/>
      <c r="AY365" s="134"/>
      <c r="AZ365" s="134"/>
      <c r="BA365" s="134"/>
      <c r="BB365" s="134"/>
    </row>
    <row r="366">
      <c r="A366" s="203" t="str">
        <f>Work!A421</f>
        <v>Konstanz City Council</v>
      </c>
      <c r="B366" s="140">
        <f>Work!G421</f>
        <v>43587</v>
      </c>
      <c r="C366" s="142">
        <f t="shared" ref="C366:J366" si="267">C365</f>
        <v>1149627</v>
      </c>
      <c r="D366" s="142">
        <f t="shared" si="267"/>
        <v>7502149</v>
      </c>
      <c r="E366" s="142">
        <f t="shared" si="267"/>
        <v>6199577</v>
      </c>
      <c r="F366" s="142">
        <f t="shared" si="267"/>
        <v>31156995</v>
      </c>
      <c r="G366" s="142">
        <f t="shared" si="267"/>
        <v>4358328</v>
      </c>
      <c r="H366" s="142">
        <f t="shared" si="267"/>
        <v>1099477</v>
      </c>
      <c r="I366" s="142">
        <f t="shared" si="267"/>
        <v>20623</v>
      </c>
      <c r="J366" s="142">
        <f t="shared" si="267"/>
        <v>142425</v>
      </c>
      <c r="K366" s="141">
        <f>Work!E421</f>
        <v>85000</v>
      </c>
      <c r="L366" s="141"/>
      <c r="M366" s="141"/>
      <c r="N366" s="141"/>
      <c r="O366" s="141"/>
      <c r="P366" s="142"/>
      <c r="Q366" s="142"/>
      <c r="R366" s="142"/>
      <c r="S366" s="142"/>
      <c r="T366" s="142"/>
      <c r="U366" s="142"/>
      <c r="V366" s="142"/>
      <c r="W366" s="142"/>
      <c r="X366" s="142"/>
      <c r="Y366" s="142"/>
      <c r="Z366" s="142"/>
      <c r="AA366" s="142"/>
      <c r="AB366" s="142"/>
      <c r="AC366" s="142"/>
      <c r="AD366" s="142"/>
      <c r="AE366" s="142"/>
      <c r="AF366" s="142"/>
      <c r="AG366" s="146" t="s">
        <v>2360</v>
      </c>
      <c r="AH366" s="144">
        <f t="shared" si="213"/>
        <v>51714201</v>
      </c>
      <c r="AI366" s="145">
        <f t="shared" si="214"/>
        <v>43587</v>
      </c>
      <c r="AJ366" s="143">
        <f t="shared" si="216"/>
        <v>551</v>
      </c>
      <c r="AK366" s="146">
        <v>1.0</v>
      </c>
      <c r="AL366" s="146">
        <f>sum(AK166:AK366)</f>
        <v>551</v>
      </c>
      <c r="AM366" s="143">
        <f>AM364+1</f>
        <v>8</v>
      </c>
      <c r="AN366" s="134"/>
      <c r="AO366" s="134"/>
      <c r="AP366" s="134"/>
      <c r="AQ366" s="134"/>
      <c r="AR366" s="134"/>
      <c r="AS366" s="134"/>
      <c r="AT366" s="134"/>
      <c r="AU366" s="134"/>
      <c r="AV366" s="134"/>
      <c r="AW366" s="134"/>
      <c r="AX366" s="134"/>
      <c r="AY366" s="134"/>
      <c r="AZ366" s="134"/>
      <c r="BA366" s="134"/>
      <c r="BB366" s="134"/>
    </row>
    <row r="367">
      <c r="A367" s="203" t="str">
        <f>Work!A179</f>
        <v>Gibraltar Parliament</v>
      </c>
      <c r="B367" s="140">
        <f>Work!G179</f>
        <v>43588</v>
      </c>
      <c r="C367" s="142">
        <f t="shared" ref="C367:E367" si="268">C366</f>
        <v>1149627</v>
      </c>
      <c r="D367" s="142">
        <f t="shared" si="268"/>
        <v>7502149</v>
      </c>
      <c r="E367" s="142">
        <f t="shared" si="268"/>
        <v>6199577</v>
      </c>
      <c r="F367" s="141">
        <f>Work!E179+F366</f>
        <v>31189521</v>
      </c>
      <c r="G367" s="142">
        <f t="shared" ref="G367:K367" si="269">G366</f>
        <v>4358328</v>
      </c>
      <c r="H367" s="142">
        <f t="shared" si="269"/>
        <v>1099477</v>
      </c>
      <c r="I367" s="142">
        <f t="shared" si="269"/>
        <v>20623</v>
      </c>
      <c r="J367" s="142">
        <f t="shared" si="269"/>
        <v>142425</v>
      </c>
      <c r="K367" s="142">
        <f t="shared" si="269"/>
        <v>85000</v>
      </c>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58" t="s">
        <v>1086</v>
      </c>
      <c r="AH367" s="144">
        <f t="shared" si="213"/>
        <v>51746727</v>
      </c>
      <c r="AI367" s="145">
        <f t="shared" si="214"/>
        <v>43588</v>
      </c>
      <c r="AJ367" s="143">
        <f t="shared" si="216"/>
        <v>552</v>
      </c>
      <c r="AK367" s="146">
        <v>1.0</v>
      </c>
      <c r="AL367" s="146">
        <f>sum(AK166:AK367)</f>
        <v>552</v>
      </c>
      <c r="AM367" s="143">
        <f t="shared" ref="AM367:AM373" si="271">AM366</f>
        <v>8</v>
      </c>
      <c r="AN367" s="134"/>
      <c r="AO367" s="134"/>
      <c r="AP367" s="134"/>
      <c r="AQ367" s="134"/>
      <c r="AR367" s="134"/>
      <c r="AS367" s="134"/>
      <c r="AT367" s="134"/>
      <c r="AU367" s="134"/>
      <c r="AV367" s="134"/>
      <c r="AW367" s="134"/>
      <c r="AX367" s="134"/>
      <c r="AY367" s="134"/>
      <c r="AZ367" s="134"/>
      <c r="BA367" s="134"/>
      <c r="BB367" s="134"/>
    </row>
    <row r="368">
      <c r="A368" s="203" t="str">
        <f>Work!A548</f>
        <v>Yverdon-les-Bains Municipal Council</v>
      </c>
      <c r="B368" s="140">
        <f>Work!G548</f>
        <v>43588</v>
      </c>
      <c r="C368" s="142">
        <f t="shared" ref="C368:K368" si="270">C367</f>
        <v>1149627</v>
      </c>
      <c r="D368" s="142">
        <f t="shared" si="270"/>
        <v>7502149</v>
      </c>
      <c r="E368" s="142">
        <f t="shared" si="270"/>
        <v>6199577</v>
      </c>
      <c r="F368" s="142">
        <f t="shared" si="270"/>
        <v>31189521</v>
      </c>
      <c r="G368" s="142">
        <f t="shared" si="270"/>
        <v>4358328</v>
      </c>
      <c r="H368" s="163">
        <f t="shared" si="270"/>
        <v>1099477</v>
      </c>
      <c r="I368" s="142">
        <f t="shared" si="270"/>
        <v>20623</v>
      </c>
      <c r="J368" s="142">
        <f t="shared" si="270"/>
        <v>142425</v>
      </c>
      <c r="K368" s="142">
        <f t="shared" si="270"/>
        <v>85000</v>
      </c>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6" t="s">
        <v>1369</v>
      </c>
      <c r="AH368" s="144">
        <f t="shared" si="213"/>
        <v>51746727</v>
      </c>
      <c r="AI368" s="145">
        <f t="shared" si="214"/>
        <v>43588</v>
      </c>
      <c r="AJ368" s="143">
        <f t="shared" si="216"/>
        <v>553</v>
      </c>
      <c r="AK368" s="146">
        <v>1.0</v>
      </c>
      <c r="AL368" s="146">
        <f>sum(AK166:AK368)</f>
        <v>553</v>
      </c>
      <c r="AM368" s="143">
        <f t="shared" si="271"/>
        <v>8</v>
      </c>
      <c r="AN368" s="134"/>
      <c r="AO368" s="134"/>
      <c r="AP368" s="134"/>
      <c r="AQ368" s="134"/>
      <c r="AR368" s="134"/>
      <c r="AS368" s="134"/>
      <c r="AT368" s="134"/>
      <c r="AU368" s="134"/>
      <c r="AV368" s="134"/>
      <c r="AW368" s="134"/>
      <c r="AX368" s="134"/>
      <c r="AY368" s="134"/>
      <c r="AZ368" s="134"/>
      <c r="BA368" s="134"/>
      <c r="BB368" s="134"/>
    </row>
    <row r="369">
      <c r="A369" s="203" t="str">
        <f>Work!A369</f>
        <v>Halton Hills Town Council</v>
      </c>
      <c r="B369" s="140">
        <f>Work!G369</f>
        <v>43591</v>
      </c>
      <c r="C369" s="142">
        <f t="shared" ref="C369:F369" si="272">C368</f>
        <v>1149627</v>
      </c>
      <c r="D369" s="142">
        <f t="shared" si="272"/>
        <v>7502149</v>
      </c>
      <c r="E369" s="142">
        <f t="shared" si="272"/>
        <v>6199577</v>
      </c>
      <c r="F369" s="142">
        <f t="shared" si="272"/>
        <v>31189521</v>
      </c>
      <c r="G369" s="141">
        <f>Work!E369+G368</f>
        <v>4419489</v>
      </c>
      <c r="H369" s="142">
        <f t="shared" ref="H369:K369" si="273">H368</f>
        <v>1099477</v>
      </c>
      <c r="I369" s="142">
        <f t="shared" si="273"/>
        <v>20623</v>
      </c>
      <c r="J369" s="142">
        <f t="shared" si="273"/>
        <v>142425</v>
      </c>
      <c r="K369" s="142">
        <f t="shared" si="273"/>
        <v>85000</v>
      </c>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6" t="s">
        <v>1206</v>
      </c>
      <c r="AH369" s="144">
        <f t="shared" si="213"/>
        <v>51807888</v>
      </c>
      <c r="AI369" s="145">
        <f t="shared" si="214"/>
        <v>43591</v>
      </c>
      <c r="AJ369" s="143">
        <f t="shared" si="216"/>
        <v>554</v>
      </c>
      <c r="AK369" s="146">
        <v>1.0</v>
      </c>
      <c r="AL369" s="146">
        <f>sum(AK166:AK369)</f>
        <v>554</v>
      </c>
      <c r="AM369" s="143">
        <f t="shared" si="271"/>
        <v>8</v>
      </c>
      <c r="AN369" s="134"/>
      <c r="AO369" s="134"/>
      <c r="AP369" s="134"/>
      <c r="AQ369" s="134"/>
      <c r="AR369" s="134"/>
      <c r="AS369" s="134"/>
      <c r="AT369" s="134"/>
      <c r="AU369" s="134"/>
      <c r="AV369" s="134"/>
      <c r="AW369" s="134"/>
      <c r="AX369" s="134"/>
      <c r="AY369" s="134"/>
      <c r="AZ369" s="134"/>
      <c r="BA369" s="134"/>
      <c r="BB369" s="134"/>
    </row>
    <row r="370">
      <c r="A370" s="203" t="str">
        <f>Work!A578</f>
        <v>Petaluma City Council</v>
      </c>
      <c r="B370" s="140">
        <f>Work!G578</f>
        <v>43591</v>
      </c>
      <c r="C370" s="142">
        <f t="shared" ref="C370:C384" si="275">C369</f>
        <v>1149627</v>
      </c>
      <c r="D370" s="141">
        <f>Work!E578+D369</f>
        <v>7564066</v>
      </c>
      <c r="E370" s="142">
        <f t="shared" ref="E370:K370" si="274">E369</f>
        <v>6199577</v>
      </c>
      <c r="F370" s="142">
        <f t="shared" si="274"/>
        <v>31189521</v>
      </c>
      <c r="G370" s="142">
        <f t="shared" si="274"/>
        <v>4419489</v>
      </c>
      <c r="H370" s="142">
        <f t="shared" si="274"/>
        <v>1099477</v>
      </c>
      <c r="I370" s="142">
        <f t="shared" si="274"/>
        <v>20623</v>
      </c>
      <c r="J370" s="142">
        <f t="shared" si="274"/>
        <v>142425</v>
      </c>
      <c r="K370" s="142">
        <f t="shared" si="274"/>
        <v>85000</v>
      </c>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6" t="s">
        <v>996</v>
      </c>
      <c r="AH370" s="144">
        <f t="shared" si="213"/>
        <v>51869805</v>
      </c>
      <c r="AI370" s="145">
        <f t="shared" si="214"/>
        <v>43591</v>
      </c>
      <c r="AJ370" s="143">
        <f t="shared" si="216"/>
        <v>555</v>
      </c>
      <c r="AK370" s="146">
        <v>1.0</v>
      </c>
      <c r="AL370" s="146">
        <f>sum(AK166:AK370)</f>
        <v>555</v>
      </c>
      <c r="AM370" s="143">
        <f t="shared" si="271"/>
        <v>8</v>
      </c>
      <c r="AN370" s="134"/>
      <c r="AO370" s="134"/>
      <c r="AP370" s="134"/>
      <c r="AQ370" s="134"/>
      <c r="AR370" s="134"/>
      <c r="AS370" s="134"/>
      <c r="AT370" s="134"/>
      <c r="AU370" s="134"/>
      <c r="AV370" s="134"/>
      <c r="AW370" s="134"/>
      <c r="AX370" s="134"/>
      <c r="AY370" s="134"/>
      <c r="AZ370" s="134"/>
      <c r="BA370" s="134"/>
      <c r="BB370" s="134"/>
    </row>
    <row r="371">
      <c r="A371" s="208" t="str">
        <f>Work!A370</f>
        <v>Quebec 1</v>
      </c>
      <c r="B371" s="149">
        <f>Work!G370</f>
        <v>43591</v>
      </c>
      <c r="C371" s="150">
        <f t="shared" si="275"/>
        <v>1149627</v>
      </c>
      <c r="D371" s="150">
        <f t="shared" ref="D371:D385" si="277">D370</f>
        <v>7564066</v>
      </c>
      <c r="E371" s="151">
        <f>Work!E370+E370</f>
        <v>6200592</v>
      </c>
      <c r="F371" s="150">
        <f t="shared" ref="F371:K371" si="276">F370</f>
        <v>31189521</v>
      </c>
      <c r="G371" s="150">
        <f t="shared" si="276"/>
        <v>4419489</v>
      </c>
      <c r="H371" s="150">
        <f t="shared" si="276"/>
        <v>1099477</v>
      </c>
      <c r="I371" s="150">
        <f t="shared" si="276"/>
        <v>20623</v>
      </c>
      <c r="J371" s="150">
        <f t="shared" si="276"/>
        <v>142425</v>
      </c>
      <c r="K371" s="150">
        <f t="shared" si="276"/>
        <v>85000</v>
      </c>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5" t="s">
        <v>1049</v>
      </c>
      <c r="AH371" s="153">
        <f t="shared" si="213"/>
        <v>51870820</v>
      </c>
      <c r="AI371" s="154">
        <f t="shared" si="214"/>
        <v>43591</v>
      </c>
      <c r="AJ371" s="152">
        <f t="shared" si="216"/>
        <v>556</v>
      </c>
      <c r="AK371" s="155">
        <v>1.0</v>
      </c>
      <c r="AL371" s="155">
        <f>sum(AK166:AK371)</f>
        <v>556</v>
      </c>
      <c r="AM371" s="152">
        <f t="shared" si="271"/>
        <v>8</v>
      </c>
      <c r="AN371" s="148"/>
      <c r="AO371" s="148"/>
      <c r="AP371" s="148"/>
      <c r="AQ371" s="148"/>
      <c r="AR371" s="148"/>
      <c r="AS371" s="148"/>
      <c r="AT371" s="148"/>
      <c r="AU371" s="148"/>
      <c r="AV371" s="148"/>
      <c r="AW371" s="148"/>
      <c r="AX371" s="148"/>
      <c r="AY371" s="148"/>
      <c r="AZ371" s="148"/>
      <c r="BA371" s="148"/>
      <c r="BB371" s="148"/>
    </row>
    <row r="372">
      <c r="A372" s="203" t="str">
        <f>Work!A180</f>
        <v>The Highland Council</v>
      </c>
      <c r="B372" s="140">
        <f>Work!G180</f>
        <v>43594</v>
      </c>
      <c r="C372" s="142">
        <f t="shared" si="275"/>
        <v>1149627</v>
      </c>
      <c r="D372" s="142">
        <f t="shared" si="277"/>
        <v>7564066</v>
      </c>
      <c r="E372" s="142">
        <f t="shared" ref="E372:K372" si="278">E371</f>
        <v>6200592</v>
      </c>
      <c r="F372" s="176">
        <f t="shared" si="278"/>
        <v>31189521</v>
      </c>
      <c r="G372" s="142">
        <f t="shared" si="278"/>
        <v>4419489</v>
      </c>
      <c r="H372" s="142">
        <f t="shared" si="278"/>
        <v>1099477</v>
      </c>
      <c r="I372" s="142">
        <f t="shared" si="278"/>
        <v>20623</v>
      </c>
      <c r="J372" s="142">
        <f t="shared" si="278"/>
        <v>142425</v>
      </c>
      <c r="K372" s="142">
        <f t="shared" si="278"/>
        <v>85000</v>
      </c>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58" t="s">
        <v>1086</v>
      </c>
      <c r="AH372" s="144">
        <f t="shared" si="213"/>
        <v>51870820</v>
      </c>
      <c r="AI372" s="145">
        <f t="shared" si="214"/>
        <v>43594</v>
      </c>
      <c r="AJ372" s="143">
        <f t="shared" si="216"/>
        <v>557</v>
      </c>
      <c r="AK372" s="146">
        <v>1.0</v>
      </c>
      <c r="AL372" s="146">
        <f>sum(AK166:AK372)</f>
        <v>557</v>
      </c>
      <c r="AM372" s="143">
        <f t="shared" si="271"/>
        <v>8</v>
      </c>
      <c r="AN372" s="134"/>
      <c r="AO372" s="134"/>
      <c r="AP372" s="134"/>
      <c r="AQ372" s="134"/>
      <c r="AR372" s="134"/>
      <c r="AS372" s="134"/>
      <c r="AT372" s="134"/>
      <c r="AU372" s="134"/>
      <c r="AV372" s="134"/>
      <c r="AW372" s="134"/>
      <c r="AX372" s="134"/>
      <c r="AY372" s="134"/>
      <c r="AZ372" s="134"/>
      <c r="BA372" s="134"/>
      <c r="BB372" s="134"/>
    </row>
    <row r="373">
      <c r="A373" s="203" t="str">
        <f>Work!A463</f>
        <v>Republic of Ireland (Eire)</v>
      </c>
      <c r="B373" s="140">
        <f>Work!G463</f>
        <v>43594</v>
      </c>
      <c r="C373" s="142">
        <f t="shared" si="275"/>
        <v>1149627</v>
      </c>
      <c r="D373" s="142">
        <f t="shared" si="277"/>
        <v>7564066</v>
      </c>
      <c r="E373" s="142">
        <f t="shared" ref="E373:I373" si="279">E372</f>
        <v>6200592</v>
      </c>
      <c r="F373" s="142">
        <f t="shared" si="279"/>
        <v>31189521</v>
      </c>
      <c r="G373" s="142">
        <f t="shared" si="279"/>
        <v>4419489</v>
      </c>
      <c r="H373" s="142">
        <f t="shared" si="279"/>
        <v>1099477</v>
      </c>
      <c r="I373" s="142">
        <f t="shared" si="279"/>
        <v>20623</v>
      </c>
      <c r="J373" s="141">
        <f>Work!I465+J372</f>
        <v>4894244</v>
      </c>
      <c r="K373" s="142">
        <f>K372</f>
        <v>85000</v>
      </c>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6" t="s">
        <v>2327</v>
      </c>
      <c r="AH373" s="144">
        <f t="shared" si="213"/>
        <v>56622639</v>
      </c>
      <c r="AI373" s="145">
        <f t="shared" si="214"/>
        <v>43594</v>
      </c>
      <c r="AJ373" s="143">
        <f t="shared" si="216"/>
        <v>558</v>
      </c>
      <c r="AK373" s="146">
        <v>1.0</v>
      </c>
      <c r="AL373" s="146">
        <f>sum(AK166:AK373)</f>
        <v>558</v>
      </c>
      <c r="AM373" s="143">
        <f t="shared" si="271"/>
        <v>8</v>
      </c>
      <c r="AN373" s="134"/>
      <c r="AO373" s="134"/>
      <c r="AP373" s="134"/>
      <c r="AQ373" s="134"/>
      <c r="AR373" s="134"/>
      <c r="AS373" s="134"/>
      <c r="AT373" s="134"/>
      <c r="AU373" s="134"/>
      <c r="AV373" s="134"/>
      <c r="AW373" s="134"/>
      <c r="AX373" s="134"/>
      <c r="AY373" s="134"/>
      <c r="AZ373" s="134"/>
      <c r="BA373" s="134"/>
      <c r="BB373" s="134"/>
    </row>
    <row r="374">
      <c r="A374" s="203" t="str">
        <f>Work!A410</f>
        <v>Mulhouse City Council</v>
      </c>
      <c r="B374" s="140">
        <f>Work!G410</f>
        <v>43594</v>
      </c>
      <c r="C374" s="142">
        <f t="shared" si="275"/>
        <v>1149627</v>
      </c>
      <c r="D374" s="142">
        <f t="shared" si="277"/>
        <v>7564066</v>
      </c>
      <c r="E374" s="142">
        <f t="shared" ref="E374:K374" si="280">E373</f>
        <v>6200592</v>
      </c>
      <c r="F374" s="142">
        <f t="shared" si="280"/>
        <v>31189521</v>
      </c>
      <c r="G374" s="142">
        <f t="shared" si="280"/>
        <v>4419489</v>
      </c>
      <c r="H374" s="142">
        <f t="shared" si="280"/>
        <v>1099477</v>
      </c>
      <c r="I374" s="142">
        <f t="shared" si="280"/>
        <v>20623</v>
      </c>
      <c r="J374" s="142">
        <f t="shared" si="280"/>
        <v>4894244</v>
      </c>
      <c r="K374" s="142">
        <f t="shared" si="280"/>
        <v>85000</v>
      </c>
      <c r="L374" s="141">
        <f>Work!E410</f>
        <v>110468</v>
      </c>
      <c r="M374" s="141"/>
      <c r="N374" s="141"/>
      <c r="O374" s="141"/>
      <c r="P374" s="142"/>
      <c r="Q374" s="142"/>
      <c r="R374" s="142"/>
      <c r="S374" s="142"/>
      <c r="T374" s="142"/>
      <c r="U374" s="142"/>
      <c r="V374" s="142"/>
      <c r="W374" s="142"/>
      <c r="X374" s="142"/>
      <c r="Y374" s="142"/>
      <c r="Z374" s="142"/>
      <c r="AA374" s="142"/>
      <c r="AB374" s="142"/>
      <c r="AC374" s="142"/>
      <c r="AD374" s="142"/>
      <c r="AE374" s="142"/>
      <c r="AF374" s="142"/>
      <c r="AG374" s="146" t="s">
        <v>2442</v>
      </c>
      <c r="AH374" s="144">
        <f t="shared" si="213"/>
        <v>56733107</v>
      </c>
      <c r="AI374" s="145">
        <f t="shared" si="214"/>
        <v>43594</v>
      </c>
      <c r="AJ374" s="143">
        <f t="shared" si="216"/>
        <v>559</v>
      </c>
      <c r="AK374" s="146">
        <v>1.0</v>
      </c>
      <c r="AL374" s="146">
        <f>sum(AK166:AK374)</f>
        <v>559</v>
      </c>
      <c r="AM374" s="143">
        <f>AM373+1</f>
        <v>9</v>
      </c>
      <c r="AN374" s="134"/>
      <c r="AO374" s="134"/>
      <c r="AP374" s="134"/>
      <c r="AQ374" s="134"/>
      <c r="AR374" s="134"/>
      <c r="AS374" s="134"/>
      <c r="AT374" s="134"/>
      <c r="AU374" s="134"/>
      <c r="AV374" s="134"/>
      <c r="AW374" s="134"/>
      <c r="AX374" s="134"/>
      <c r="AY374" s="134"/>
      <c r="AZ374" s="134"/>
      <c r="BA374" s="134"/>
      <c r="BB374" s="134"/>
    </row>
    <row r="375">
      <c r="A375" s="203" t="str">
        <f>Work!A181</f>
        <v>Pembrokeshire County Council</v>
      </c>
      <c r="B375" s="140">
        <f>Work!G181</f>
        <v>43594</v>
      </c>
      <c r="C375" s="142">
        <f t="shared" si="275"/>
        <v>1149627</v>
      </c>
      <c r="D375" s="142">
        <f t="shared" si="277"/>
        <v>7564066</v>
      </c>
      <c r="E375" s="142">
        <f t="shared" ref="E375:L375" si="281">E374</f>
        <v>6200592</v>
      </c>
      <c r="F375" s="163">
        <f t="shared" si="281"/>
        <v>31189521</v>
      </c>
      <c r="G375" s="142">
        <f t="shared" si="281"/>
        <v>4419489</v>
      </c>
      <c r="H375" s="142">
        <f t="shared" si="281"/>
        <v>1099477</v>
      </c>
      <c r="I375" s="142">
        <f t="shared" si="281"/>
        <v>20623</v>
      </c>
      <c r="J375" s="142">
        <f t="shared" si="281"/>
        <v>4894244</v>
      </c>
      <c r="K375" s="142">
        <f t="shared" si="281"/>
        <v>85000</v>
      </c>
      <c r="L375" s="142">
        <f t="shared" si="281"/>
        <v>110468</v>
      </c>
      <c r="M375" s="141"/>
      <c r="N375" s="141"/>
      <c r="O375" s="141"/>
      <c r="P375" s="142"/>
      <c r="Q375" s="142"/>
      <c r="R375" s="142"/>
      <c r="S375" s="142"/>
      <c r="T375" s="142"/>
      <c r="U375" s="142"/>
      <c r="V375" s="142"/>
      <c r="W375" s="142"/>
      <c r="X375" s="142"/>
      <c r="Y375" s="142"/>
      <c r="Z375" s="142"/>
      <c r="AA375" s="142"/>
      <c r="AB375" s="142"/>
      <c r="AC375" s="142"/>
      <c r="AD375" s="142"/>
      <c r="AE375" s="142"/>
      <c r="AF375" s="142"/>
      <c r="AG375" s="158" t="s">
        <v>1086</v>
      </c>
      <c r="AH375" s="144">
        <f t="shared" si="213"/>
        <v>56733107</v>
      </c>
      <c r="AI375" s="145">
        <f t="shared" si="214"/>
        <v>43594</v>
      </c>
      <c r="AJ375" s="143">
        <f t="shared" si="216"/>
        <v>560</v>
      </c>
      <c r="AK375" s="146">
        <v>1.0</v>
      </c>
      <c r="AL375" s="146">
        <f t="shared" ref="AL375:AL376" si="283">sum(AK166:AK375)</f>
        <v>560</v>
      </c>
      <c r="AM375" s="143">
        <f t="shared" ref="AM375:AM376" si="284">AM374</f>
        <v>9</v>
      </c>
      <c r="AN375" s="134"/>
      <c r="AO375" s="134"/>
      <c r="AP375" s="134"/>
      <c r="AQ375" s="134"/>
      <c r="AR375" s="134"/>
      <c r="AS375" s="134"/>
      <c r="AT375" s="134"/>
      <c r="AU375" s="134"/>
      <c r="AV375" s="134"/>
      <c r="AW375" s="134"/>
      <c r="AX375" s="134"/>
      <c r="AY375" s="134"/>
      <c r="AZ375" s="134"/>
      <c r="BA375" s="134"/>
      <c r="BB375" s="134"/>
    </row>
    <row r="376">
      <c r="A376" s="199" t="str">
        <f>Data!A246</f>
        <v>Conwy County Borough Council</v>
      </c>
      <c r="B376" s="140">
        <f>Data!E246</f>
        <v>43594</v>
      </c>
      <c r="C376" s="142">
        <f t="shared" si="275"/>
        <v>1149627</v>
      </c>
      <c r="D376" s="142">
        <f t="shared" si="277"/>
        <v>7564066</v>
      </c>
      <c r="E376" s="142">
        <f t="shared" ref="E376:L376" si="282">E375</f>
        <v>6200592</v>
      </c>
      <c r="F376" s="192">
        <f t="shared" si="282"/>
        <v>31189521</v>
      </c>
      <c r="G376" s="142">
        <f t="shared" si="282"/>
        <v>4419489</v>
      </c>
      <c r="H376" s="142">
        <f t="shared" si="282"/>
        <v>1099477</v>
      </c>
      <c r="I376" s="142">
        <f t="shared" si="282"/>
        <v>20623</v>
      </c>
      <c r="J376" s="142">
        <f t="shared" si="282"/>
        <v>4894244</v>
      </c>
      <c r="K376" s="142">
        <f t="shared" si="282"/>
        <v>85000</v>
      </c>
      <c r="L376" s="142">
        <f t="shared" si="282"/>
        <v>110468</v>
      </c>
      <c r="M376" s="141"/>
      <c r="N376" s="141"/>
      <c r="O376" s="141"/>
      <c r="P376" s="142"/>
      <c r="Q376" s="142"/>
      <c r="R376" s="142"/>
      <c r="S376" s="142"/>
      <c r="T376" s="142"/>
      <c r="U376" s="142"/>
      <c r="V376" s="142"/>
      <c r="W376" s="142"/>
      <c r="X376" s="142"/>
      <c r="Y376" s="142"/>
      <c r="Z376" s="142"/>
      <c r="AA376" s="142"/>
      <c r="AB376" s="142"/>
      <c r="AC376" s="142"/>
      <c r="AD376" s="142"/>
      <c r="AE376" s="142"/>
      <c r="AF376" s="142"/>
      <c r="AG376" s="158" t="s">
        <v>1086</v>
      </c>
      <c r="AH376" s="144">
        <f t="shared" si="213"/>
        <v>56733107</v>
      </c>
      <c r="AI376" s="145">
        <f t="shared" si="214"/>
        <v>43594</v>
      </c>
      <c r="AJ376" s="143">
        <f t="shared" si="216"/>
        <v>561</v>
      </c>
      <c r="AK376" s="146">
        <v>1.0</v>
      </c>
      <c r="AL376" s="146">
        <f t="shared" si="283"/>
        <v>560</v>
      </c>
      <c r="AM376" s="143">
        <f t="shared" si="284"/>
        <v>9</v>
      </c>
      <c r="AN376" s="134"/>
      <c r="AO376" s="134"/>
      <c r="AP376" s="134"/>
      <c r="AQ376" s="134"/>
      <c r="AR376" s="134"/>
      <c r="AS376" s="134"/>
      <c r="AT376" s="134"/>
      <c r="AU376" s="134"/>
      <c r="AV376" s="134"/>
      <c r="AW376" s="134"/>
      <c r="AX376" s="134"/>
      <c r="AY376" s="134"/>
      <c r="AZ376" s="134"/>
      <c r="BA376" s="134"/>
      <c r="BB376" s="134"/>
    </row>
    <row r="377">
      <c r="A377" s="203" t="str">
        <f>Work!A182</f>
        <v>Bishopsteignton Parish Council</v>
      </c>
      <c r="B377" s="140">
        <f>Work!G182</f>
        <v>43598</v>
      </c>
      <c r="C377" s="142">
        <f t="shared" si="275"/>
        <v>1149627</v>
      </c>
      <c r="D377" s="142">
        <f t="shared" si="277"/>
        <v>7564066</v>
      </c>
      <c r="E377" s="142">
        <f t="shared" ref="E377:L377" si="285">E376</f>
        <v>6200592</v>
      </c>
      <c r="F377" s="163">
        <f t="shared" si="285"/>
        <v>31189521</v>
      </c>
      <c r="G377" s="142">
        <f t="shared" si="285"/>
        <v>4419489</v>
      </c>
      <c r="H377" s="142">
        <f t="shared" si="285"/>
        <v>1099477</v>
      </c>
      <c r="I377" s="142">
        <f t="shared" si="285"/>
        <v>20623</v>
      </c>
      <c r="J377" s="142">
        <f t="shared" si="285"/>
        <v>4894244</v>
      </c>
      <c r="K377" s="142">
        <f t="shared" si="285"/>
        <v>85000</v>
      </c>
      <c r="L377" s="142">
        <f t="shared" si="285"/>
        <v>110468</v>
      </c>
      <c r="M377" s="141"/>
      <c r="N377" s="141"/>
      <c r="O377" s="141"/>
      <c r="P377" s="142"/>
      <c r="Q377" s="142"/>
      <c r="R377" s="142"/>
      <c r="S377" s="142"/>
      <c r="T377" s="142"/>
      <c r="U377" s="142"/>
      <c r="V377" s="142"/>
      <c r="W377" s="142"/>
      <c r="X377" s="142"/>
      <c r="Y377" s="142"/>
      <c r="Z377" s="142"/>
      <c r="AA377" s="142"/>
      <c r="AB377" s="142"/>
      <c r="AC377" s="142"/>
      <c r="AD377" s="142"/>
      <c r="AE377" s="142"/>
      <c r="AF377" s="142"/>
      <c r="AG377" s="158" t="s">
        <v>1086</v>
      </c>
      <c r="AH377" s="144">
        <f t="shared" si="213"/>
        <v>56733107</v>
      </c>
      <c r="AI377" s="145">
        <f t="shared" si="214"/>
        <v>43598</v>
      </c>
      <c r="AJ377" s="143">
        <f t="shared" si="216"/>
        <v>562</v>
      </c>
      <c r="AK377" s="146">
        <v>1.0</v>
      </c>
      <c r="AL377" s="146">
        <f>sum(AK166:AK377)</f>
        <v>562</v>
      </c>
      <c r="AM377" s="143">
        <f>AM375</f>
        <v>9</v>
      </c>
      <c r="AN377" s="134"/>
      <c r="AO377" s="134"/>
      <c r="AP377" s="134"/>
      <c r="AQ377" s="134"/>
      <c r="AR377" s="134"/>
      <c r="AS377" s="134"/>
      <c r="AT377" s="134"/>
      <c r="AU377" s="134"/>
      <c r="AV377" s="134"/>
      <c r="AW377" s="134"/>
      <c r="AX377" s="134"/>
      <c r="AY377" s="134"/>
      <c r="AZ377" s="134"/>
      <c r="BA377" s="134"/>
      <c r="BB377" s="134"/>
    </row>
    <row r="378">
      <c r="A378" s="203" t="str">
        <f>Work!A466</f>
        <v>Dublin City Council</v>
      </c>
      <c r="B378" s="140">
        <f>Work!G466</f>
        <v>43598</v>
      </c>
      <c r="C378" s="142">
        <f t="shared" si="275"/>
        <v>1149627</v>
      </c>
      <c r="D378" s="142">
        <f t="shared" si="277"/>
        <v>7564066</v>
      </c>
      <c r="E378" s="142">
        <f t="shared" ref="E378:L378" si="286">E377</f>
        <v>6200592</v>
      </c>
      <c r="F378" s="142">
        <f t="shared" si="286"/>
        <v>31189521</v>
      </c>
      <c r="G378" s="142">
        <f t="shared" si="286"/>
        <v>4419489</v>
      </c>
      <c r="H378" s="142">
        <f t="shared" si="286"/>
        <v>1099477</v>
      </c>
      <c r="I378" s="142">
        <f t="shared" si="286"/>
        <v>20623</v>
      </c>
      <c r="J378" s="163">
        <f t="shared" si="286"/>
        <v>4894244</v>
      </c>
      <c r="K378" s="142">
        <f t="shared" si="286"/>
        <v>85000</v>
      </c>
      <c r="L378" s="142">
        <f t="shared" si="286"/>
        <v>110468</v>
      </c>
      <c r="M378" s="141"/>
      <c r="N378" s="141"/>
      <c r="O378" s="141"/>
      <c r="P378" s="142"/>
      <c r="Q378" s="142"/>
      <c r="R378" s="142"/>
      <c r="S378" s="142"/>
      <c r="T378" s="142"/>
      <c r="U378" s="142"/>
      <c r="V378" s="142"/>
      <c r="W378" s="142"/>
      <c r="X378" s="142"/>
      <c r="Y378" s="142"/>
      <c r="Z378" s="142"/>
      <c r="AA378" s="142"/>
      <c r="AB378" s="142"/>
      <c r="AC378" s="142"/>
      <c r="AD378" s="142"/>
      <c r="AE378" s="142"/>
      <c r="AF378" s="142"/>
      <c r="AG378" s="146" t="s">
        <v>2327</v>
      </c>
      <c r="AH378" s="144">
        <f t="shared" si="213"/>
        <v>56733107</v>
      </c>
      <c r="AI378" s="145">
        <f t="shared" si="214"/>
        <v>43598</v>
      </c>
      <c r="AJ378" s="143">
        <f t="shared" si="216"/>
        <v>563</v>
      </c>
      <c r="AK378" s="146">
        <v>1.0</v>
      </c>
      <c r="AL378" s="146">
        <f>sum(AK166:AK378)</f>
        <v>563</v>
      </c>
      <c r="AM378" s="143">
        <f t="shared" ref="AM378:AM380" si="288">AM377</f>
        <v>9</v>
      </c>
      <c r="AN378" s="134"/>
      <c r="AO378" s="134"/>
      <c r="AP378" s="134"/>
      <c r="AQ378" s="134"/>
      <c r="AR378" s="134"/>
      <c r="AS378" s="134"/>
      <c r="AT378" s="134"/>
      <c r="AU378" s="134"/>
      <c r="AV378" s="134"/>
      <c r="AW378" s="134"/>
      <c r="AX378" s="134"/>
      <c r="AY378" s="134"/>
      <c r="AZ378" s="134"/>
      <c r="BA378" s="134"/>
      <c r="BB378" s="134"/>
    </row>
    <row r="379">
      <c r="A379" s="203" t="str">
        <f>Work!A467</f>
        <v>Dún Laoghaire-Rathdown County Council</v>
      </c>
      <c r="B379" s="140">
        <f>Work!G467</f>
        <v>43598</v>
      </c>
      <c r="C379" s="142">
        <f t="shared" si="275"/>
        <v>1149627</v>
      </c>
      <c r="D379" s="142">
        <f t="shared" si="277"/>
        <v>7564066</v>
      </c>
      <c r="E379" s="142">
        <f t="shared" ref="E379:L379" si="287">E378</f>
        <v>6200592</v>
      </c>
      <c r="F379" s="142">
        <f t="shared" si="287"/>
        <v>31189521</v>
      </c>
      <c r="G379" s="142">
        <f t="shared" si="287"/>
        <v>4419489</v>
      </c>
      <c r="H379" s="142">
        <f t="shared" si="287"/>
        <v>1099477</v>
      </c>
      <c r="I379" s="142">
        <f t="shared" si="287"/>
        <v>20623</v>
      </c>
      <c r="J379" s="163">
        <f t="shared" si="287"/>
        <v>4894244</v>
      </c>
      <c r="K379" s="142">
        <f t="shared" si="287"/>
        <v>85000</v>
      </c>
      <c r="L379" s="142">
        <f t="shared" si="287"/>
        <v>110468</v>
      </c>
      <c r="M379" s="141"/>
      <c r="N379" s="141"/>
      <c r="O379" s="141"/>
      <c r="P379" s="142"/>
      <c r="Q379" s="142"/>
      <c r="R379" s="142"/>
      <c r="S379" s="142"/>
      <c r="T379" s="142"/>
      <c r="U379" s="142"/>
      <c r="V379" s="142"/>
      <c r="W379" s="142"/>
      <c r="X379" s="142"/>
      <c r="Y379" s="142"/>
      <c r="Z379" s="142"/>
      <c r="AA379" s="142"/>
      <c r="AB379" s="142"/>
      <c r="AC379" s="142"/>
      <c r="AD379" s="142"/>
      <c r="AE379" s="142"/>
      <c r="AF379" s="142"/>
      <c r="AG379" s="146" t="s">
        <v>2327</v>
      </c>
      <c r="AH379" s="144">
        <f t="shared" si="213"/>
        <v>56733107</v>
      </c>
      <c r="AI379" s="145">
        <f t="shared" si="214"/>
        <v>43598</v>
      </c>
      <c r="AJ379" s="143">
        <f t="shared" si="216"/>
        <v>564</v>
      </c>
      <c r="AK379" s="146">
        <v>1.0</v>
      </c>
      <c r="AL379" s="146">
        <f>sum(AK166:AK379)</f>
        <v>564</v>
      </c>
      <c r="AM379" s="143">
        <f t="shared" si="288"/>
        <v>9</v>
      </c>
      <c r="AN379" s="134"/>
      <c r="AO379" s="134"/>
      <c r="AP379" s="134"/>
      <c r="AQ379" s="134"/>
      <c r="AR379" s="134"/>
      <c r="AS379" s="134"/>
      <c r="AT379" s="134"/>
      <c r="AU379" s="134"/>
      <c r="AV379" s="134"/>
      <c r="AW379" s="134"/>
      <c r="AX379" s="134"/>
      <c r="AY379" s="134"/>
      <c r="AZ379" s="134"/>
      <c r="BA379" s="134"/>
      <c r="BB379" s="134"/>
    </row>
    <row r="380">
      <c r="A380" s="203" t="str">
        <f>Work!A468</f>
        <v>Fingal County Council</v>
      </c>
      <c r="B380" s="140">
        <f>Work!G468</f>
        <v>43598</v>
      </c>
      <c r="C380" s="142">
        <f t="shared" si="275"/>
        <v>1149627</v>
      </c>
      <c r="D380" s="142">
        <f t="shared" si="277"/>
        <v>7564066</v>
      </c>
      <c r="E380" s="142">
        <f t="shared" ref="E380:L380" si="289">E379</f>
        <v>6200592</v>
      </c>
      <c r="F380" s="142">
        <f t="shared" si="289"/>
        <v>31189521</v>
      </c>
      <c r="G380" s="142">
        <f t="shared" si="289"/>
        <v>4419489</v>
      </c>
      <c r="H380" s="142">
        <f t="shared" si="289"/>
        <v>1099477</v>
      </c>
      <c r="I380" s="142">
        <f t="shared" si="289"/>
        <v>20623</v>
      </c>
      <c r="J380" s="163">
        <f t="shared" si="289"/>
        <v>4894244</v>
      </c>
      <c r="K380" s="142">
        <f t="shared" si="289"/>
        <v>85000</v>
      </c>
      <c r="L380" s="142">
        <f t="shared" si="289"/>
        <v>110468</v>
      </c>
      <c r="M380" s="141"/>
      <c r="N380" s="141"/>
      <c r="O380" s="141"/>
      <c r="P380" s="142"/>
      <c r="Q380" s="142"/>
      <c r="R380" s="142"/>
      <c r="S380" s="142"/>
      <c r="T380" s="142"/>
      <c r="U380" s="142"/>
      <c r="V380" s="142"/>
      <c r="W380" s="142"/>
      <c r="X380" s="142"/>
      <c r="Y380" s="142"/>
      <c r="Z380" s="142"/>
      <c r="AA380" s="142"/>
      <c r="AB380" s="142"/>
      <c r="AC380" s="142"/>
      <c r="AD380" s="142"/>
      <c r="AE380" s="142"/>
      <c r="AF380" s="142"/>
      <c r="AG380" s="146" t="s">
        <v>2327</v>
      </c>
      <c r="AH380" s="144">
        <f t="shared" si="213"/>
        <v>56733107</v>
      </c>
      <c r="AI380" s="145">
        <f t="shared" si="214"/>
        <v>43598</v>
      </c>
      <c r="AJ380" s="143">
        <f t="shared" si="216"/>
        <v>565</v>
      </c>
      <c r="AK380" s="146">
        <v>1.0</v>
      </c>
      <c r="AL380" s="146">
        <f>sum(AK166:AK380)</f>
        <v>565</v>
      </c>
      <c r="AM380" s="143">
        <f t="shared" si="288"/>
        <v>9</v>
      </c>
      <c r="AN380" s="134"/>
      <c r="AO380" s="134"/>
      <c r="AP380" s="134"/>
      <c r="AQ380" s="134"/>
      <c r="AR380" s="134"/>
      <c r="AS380" s="134"/>
      <c r="AT380" s="134"/>
      <c r="AU380" s="134"/>
      <c r="AV380" s="134"/>
      <c r="AW380" s="134"/>
      <c r="AX380" s="134"/>
      <c r="AY380" s="134"/>
      <c r="AZ380" s="134"/>
      <c r="BA380" s="134"/>
      <c r="BB380" s="134"/>
    </row>
    <row r="381">
      <c r="A381" s="203" t="str">
        <f>Work!A470</f>
        <v>Tipperary County Council</v>
      </c>
      <c r="B381" s="140">
        <f>Work!G470</f>
        <v>43598</v>
      </c>
      <c r="C381" s="142">
        <f t="shared" si="275"/>
        <v>1149627</v>
      </c>
      <c r="D381" s="142">
        <f t="shared" si="277"/>
        <v>7564066</v>
      </c>
      <c r="E381" s="142">
        <f t="shared" ref="E381:L381" si="290">E380</f>
        <v>6200592</v>
      </c>
      <c r="F381" s="142">
        <f t="shared" si="290"/>
        <v>31189521</v>
      </c>
      <c r="G381" s="142">
        <f t="shared" si="290"/>
        <v>4419489</v>
      </c>
      <c r="H381" s="142">
        <f t="shared" si="290"/>
        <v>1099477</v>
      </c>
      <c r="I381" s="142">
        <f t="shared" si="290"/>
        <v>20623</v>
      </c>
      <c r="J381" s="163">
        <f t="shared" si="290"/>
        <v>4894244</v>
      </c>
      <c r="K381" s="142">
        <f t="shared" si="290"/>
        <v>85000</v>
      </c>
      <c r="L381" s="142">
        <f t="shared" si="290"/>
        <v>110468</v>
      </c>
      <c r="M381" s="141"/>
      <c r="N381" s="141"/>
      <c r="O381" s="141"/>
      <c r="P381" s="142"/>
      <c r="Q381" s="142"/>
      <c r="R381" s="142"/>
      <c r="S381" s="142"/>
      <c r="T381" s="142"/>
      <c r="U381" s="142"/>
      <c r="V381" s="142"/>
      <c r="W381" s="142"/>
      <c r="X381" s="142"/>
      <c r="Y381" s="142"/>
      <c r="Z381" s="142"/>
      <c r="AA381" s="142"/>
      <c r="AB381" s="142"/>
      <c r="AC381" s="142"/>
      <c r="AD381" s="142"/>
      <c r="AE381" s="142"/>
      <c r="AF381" s="142"/>
      <c r="AG381" s="146"/>
      <c r="AH381" s="144"/>
      <c r="AI381" s="145"/>
      <c r="AJ381" s="143"/>
      <c r="AK381" s="146"/>
      <c r="AL381" s="146"/>
      <c r="AM381" s="143"/>
      <c r="AN381" s="134"/>
      <c r="AO381" s="134"/>
      <c r="AP381" s="134"/>
      <c r="AQ381" s="134"/>
      <c r="AR381" s="134"/>
      <c r="AS381" s="134"/>
      <c r="AT381" s="134"/>
      <c r="AU381" s="134"/>
      <c r="AV381" s="134"/>
      <c r="AW381" s="134"/>
      <c r="AX381" s="134"/>
      <c r="AY381" s="134"/>
      <c r="AZ381" s="134"/>
      <c r="BA381" s="134"/>
      <c r="BB381" s="134"/>
    </row>
    <row r="382">
      <c r="A382" s="203" t="str">
        <f>Work!A39</f>
        <v>Koekelberg Town Council</v>
      </c>
      <c r="B382" s="140">
        <f>Work!G39</f>
        <v>43598</v>
      </c>
      <c r="C382" s="142">
        <f t="shared" si="275"/>
        <v>1149627</v>
      </c>
      <c r="D382" s="142">
        <f t="shared" si="277"/>
        <v>7564066</v>
      </c>
      <c r="E382" s="142">
        <f t="shared" ref="E382:L382" si="291">E381</f>
        <v>6200592</v>
      </c>
      <c r="F382" s="142">
        <f t="shared" si="291"/>
        <v>31189521</v>
      </c>
      <c r="G382" s="142">
        <f t="shared" si="291"/>
        <v>4419489</v>
      </c>
      <c r="H382" s="142">
        <f t="shared" si="291"/>
        <v>1099477</v>
      </c>
      <c r="I382" s="142">
        <f t="shared" si="291"/>
        <v>20623</v>
      </c>
      <c r="J382" s="142">
        <f t="shared" si="291"/>
        <v>4894244</v>
      </c>
      <c r="K382" s="142">
        <f t="shared" si="291"/>
        <v>85000</v>
      </c>
      <c r="L382" s="142">
        <f t="shared" si="291"/>
        <v>110468</v>
      </c>
      <c r="M382" s="141">
        <f>Work!E39</f>
        <v>21774</v>
      </c>
      <c r="N382" s="141"/>
      <c r="O382" s="141"/>
      <c r="P382" s="142"/>
      <c r="Q382" s="142"/>
      <c r="R382" s="142"/>
      <c r="S382" s="142"/>
      <c r="T382" s="142"/>
      <c r="U382" s="142"/>
      <c r="V382" s="142"/>
      <c r="W382" s="142"/>
      <c r="X382" s="142"/>
      <c r="Y382" s="142"/>
      <c r="Z382" s="142"/>
      <c r="AA382" s="142"/>
      <c r="AB382" s="142"/>
      <c r="AC382" s="142"/>
      <c r="AD382" s="142"/>
      <c r="AE382" s="142"/>
      <c r="AF382" s="142"/>
      <c r="AG382" s="146" t="s">
        <v>1757</v>
      </c>
      <c r="AH382" s="144">
        <f t="shared" ref="AH382:AH1123" si="293">SUM(C382:AG382)</f>
        <v>56754881</v>
      </c>
      <c r="AI382" s="145">
        <f t="shared" ref="AI382:AI1272" si="294">B382</f>
        <v>43598</v>
      </c>
      <c r="AJ382" s="143">
        <f>AJ380+AK382</f>
        <v>566</v>
      </c>
      <c r="AK382" s="146">
        <v>1.0</v>
      </c>
      <c r="AL382" s="146">
        <f>sum(AK166:AK382)</f>
        <v>566</v>
      </c>
      <c r="AM382" s="143">
        <f>AM380+1</f>
        <v>10</v>
      </c>
      <c r="AN382" s="134"/>
      <c r="AO382" s="134"/>
      <c r="AP382" s="134"/>
      <c r="AQ382" s="134"/>
      <c r="AR382" s="134"/>
      <c r="AS382" s="134"/>
      <c r="AT382" s="134"/>
      <c r="AU382" s="134"/>
      <c r="AV382" s="134"/>
      <c r="AW382" s="134"/>
      <c r="AX382" s="134"/>
      <c r="AY382" s="134"/>
      <c r="AZ382" s="134"/>
      <c r="BA382" s="134"/>
      <c r="BB382" s="134"/>
    </row>
    <row r="383">
      <c r="A383" s="203" t="str">
        <f>Work!A183</f>
        <v>Pennard Community Council</v>
      </c>
      <c r="B383" s="140">
        <f>Work!G183</f>
        <v>43598</v>
      </c>
      <c r="C383" s="142">
        <f t="shared" si="275"/>
        <v>1149627</v>
      </c>
      <c r="D383" s="142">
        <f t="shared" si="277"/>
        <v>7564066</v>
      </c>
      <c r="E383" s="142">
        <f t="shared" ref="E383:E385" si="295">E382</f>
        <v>6200592</v>
      </c>
      <c r="F383" s="141">
        <f>Work!E183+F382</f>
        <v>31192209</v>
      </c>
      <c r="G383" s="142">
        <f t="shared" ref="G383:M383" si="292">G382</f>
        <v>4419489</v>
      </c>
      <c r="H383" s="142">
        <f t="shared" si="292"/>
        <v>1099477</v>
      </c>
      <c r="I383" s="142">
        <f t="shared" si="292"/>
        <v>20623</v>
      </c>
      <c r="J383" s="142">
        <f t="shared" si="292"/>
        <v>4894244</v>
      </c>
      <c r="K383" s="142">
        <f t="shared" si="292"/>
        <v>85000</v>
      </c>
      <c r="L383" s="142">
        <f t="shared" si="292"/>
        <v>110468</v>
      </c>
      <c r="M383" s="142">
        <f t="shared" si="292"/>
        <v>21774</v>
      </c>
      <c r="N383" s="141"/>
      <c r="O383" s="141"/>
      <c r="P383" s="142"/>
      <c r="Q383" s="142"/>
      <c r="R383" s="142"/>
      <c r="S383" s="142"/>
      <c r="T383" s="142"/>
      <c r="U383" s="142"/>
      <c r="V383" s="142"/>
      <c r="W383" s="142"/>
      <c r="X383" s="142"/>
      <c r="Y383" s="142"/>
      <c r="Z383" s="142"/>
      <c r="AA383" s="142"/>
      <c r="AB383" s="142"/>
      <c r="AC383" s="142"/>
      <c r="AD383" s="142"/>
      <c r="AE383" s="142"/>
      <c r="AF383" s="142"/>
      <c r="AG383" s="158" t="s">
        <v>1086</v>
      </c>
      <c r="AH383" s="144">
        <f t="shared" si="293"/>
        <v>56757569</v>
      </c>
      <c r="AI383" s="145">
        <f t="shared" si="294"/>
        <v>43598</v>
      </c>
      <c r="AJ383" s="143">
        <f t="shared" ref="AJ383:AJ1273" si="297">AJ382+AK383</f>
        <v>567</v>
      </c>
      <c r="AK383" s="146">
        <v>1.0</v>
      </c>
      <c r="AL383" s="146">
        <f>sum(AK166:AK383)</f>
        <v>567</v>
      </c>
      <c r="AM383" s="143">
        <f>AM382</f>
        <v>10</v>
      </c>
      <c r="AN383" s="134"/>
      <c r="AO383" s="134"/>
      <c r="AP383" s="134"/>
      <c r="AQ383" s="134"/>
      <c r="AR383" s="134"/>
      <c r="AS383" s="134"/>
      <c r="AT383" s="134"/>
      <c r="AU383" s="134"/>
      <c r="AV383" s="134"/>
      <c r="AW383" s="134"/>
      <c r="AX383" s="134"/>
      <c r="AY383" s="134"/>
      <c r="AZ383" s="134"/>
      <c r="BA383" s="134"/>
      <c r="BB383" s="134"/>
    </row>
    <row r="384">
      <c r="A384" s="203" t="s">
        <v>2514</v>
      </c>
      <c r="B384" s="140">
        <f>Data!E1081</f>
        <v>43599</v>
      </c>
      <c r="C384" s="142">
        <f t="shared" si="275"/>
        <v>1149627</v>
      </c>
      <c r="D384" s="142">
        <f t="shared" si="277"/>
        <v>7564066</v>
      </c>
      <c r="E384" s="142">
        <f t="shared" si="295"/>
        <v>6200592</v>
      </c>
      <c r="F384" s="142">
        <f t="shared" ref="F384:M384" si="296">F383</f>
        <v>31192209</v>
      </c>
      <c r="G384" s="142">
        <f t="shared" si="296"/>
        <v>4419489</v>
      </c>
      <c r="H384" s="142">
        <f t="shared" si="296"/>
        <v>1099477</v>
      </c>
      <c r="I384" s="142">
        <f t="shared" si="296"/>
        <v>20623</v>
      </c>
      <c r="J384" s="142">
        <f t="shared" si="296"/>
        <v>4894244</v>
      </c>
      <c r="K384" s="142">
        <f t="shared" si="296"/>
        <v>85000</v>
      </c>
      <c r="L384" s="142">
        <f t="shared" si="296"/>
        <v>110468</v>
      </c>
      <c r="M384" s="142">
        <f t="shared" si="296"/>
        <v>21774</v>
      </c>
      <c r="N384" s="141">
        <f>Data!D1081</f>
        <v>7522596</v>
      </c>
      <c r="O384" s="142"/>
      <c r="P384" s="142"/>
      <c r="Q384" s="142"/>
      <c r="R384" s="142"/>
      <c r="S384" s="142"/>
      <c r="T384" s="142"/>
      <c r="U384" s="142"/>
      <c r="V384" s="142"/>
      <c r="W384" s="142"/>
      <c r="X384" s="142"/>
      <c r="Y384" s="142"/>
      <c r="Z384" s="142"/>
      <c r="AA384" s="142"/>
      <c r="AB384" s="142"/>
      <c r="AC384" s="142"/>
      <c r="AD384" s="142"/>
      <c r="AE384" s="142"/>
      <c r="AF384" s="142"/>
      <c r="AG384" s="146" t="s">
        <v>2519</v>
      </c>
      <c r="AH384" s="144">
        <f t="shared" si="293"/>
        <v>64280165</v>
      </c>
      <c r="AI384" s="145">
        <f t="shared" si="294"/>
        <v>43599</v>
      </c>
      <c r="AJ384" s="143">
        <f t="shared" si="297"/>
        <v>568</v>
      </c>
      <c r="AK384" s="146">
        <v>1.0</v>
      </c>
      <c r="AL384" s="146">
        <f>sum(AK166:AK384)</f>
        <v>568</v>
      </c>
      <c r="AM384" s="143">
        <f>AM383+1</f>
        <v>11</v>
      </c>
      <c r="AN384" s="134"/>
      <c r="AO384" s="134"/>
      <c r="AP384" s="134"/>
      <c r="AQ384" s="134"/>
      <c r="AR384" s="134"/>
      <c r="AS384" s="134"/>
      <c r="AT384" s="134"/>
      <c r="AU384" s="134"/>
      <c r="AV384" s="134"/>
      <c r="AW384" s="134"/>
      <c r="AX384" s="134"/>
      <c r="AY384" s="134"/>
      <c r="AZ384" s="134"/>
      <c r="BA384" s="134"/>
      <c r="BB384" s="134"/>
    </row>
    <row r="385">
      <c r="A385" s="203" t="str">
        <f>Data!A56</f>
        <v>Inner West Council</v>
      </c>
      <c r="B385" s="140">
        <f>Data!E56</f>
        <v>43599</v>
      </c>
      <c r="C385" s="141">
        <f>Data!D56+C384</f>
        <v>1331670</v>
      </c>
      <c r="D385" s="142">
        <f t="shared" si="277"/>
        <v>7564066</v>
      </c>
      <c r="E385" s="142">
        <f t="shared" si="295"/>
        <v>6200592</v>
      </c>
      <c r="F385" s="142">
        <f t="shared" ref="F385:N385" si="298">F384</f>
        <v>31192209</v>
      </c>
      <c r="G385" s="142">
        <f t="shared" si="298"/>
        <v>4419489</v>
      </c>
      <c r="H385" s="142">
        <f t="shared" si="298"/>
        <v>1099477</v>
      </c>
      <c r="I385" s="142">
        <f t="shared" si="298"/>
        <v>20623</v>
      </c>
      <c r="J385" s="142">
        <f t="shared" si="298"/>
        <v>4894244</v>
      </c>
      <c r="K385" s="142">
        <f t="shared" si="298"/>
        <v>85000</v>
      </c>
      <c r="L385" s="142">
        <f t="shared" si="298"/>
        <v>110468</v>
      </c>
      <c r="M385" s="142">
        <f t="shared" si="298"/>
        <v>21774</v>
      </c>
      <c r="N385" s="142">
        <f t="shared" si="298"/>
        <v>7522596</v>
      </c>
      <c r="O385" s="142"/>
      <c r="P385" s="142"/>
      <c r="Q385" s="142"/>
      <c r="R385" s="142"/>
      <c r="S385" s="142"/>
      <c r="T385" s="142"/>
      <c r="U385" s="142"/>
      <c r="V385" s="142"/>
      <c r="W385" s="142"/>
      <c r="X385" s="142"/>
      <c r="Y385" s="142"/>
      <c r="Z385" s="142"/>
      <c r="AA385" s="142"/>
      <c r="AB385" s="142"/>
      <c r="AC385" s="142"/>
      <c r="AD385" s="142"/>
      <c r="AE385" s="142"/>
      <c r="AF385" s="142"/>
      <c r="AG385" s="146" t="s">
        <v>974</v>
      </c>
      <c r="AH385" s="144">
        <f t="shared" si="293"/>
        <v>64462208</v>
      </c>
      <c r="AI385" s="145">
        <f t="shared" si="294"/>
        <v>43599</v>
      </c>
      <c r="AJ385" s="143">
        <f t="shared" si="297"/>
        <v>569</v>
      </c>
      <c r="AK385" s="146">
        <v>1.0</v>
      </c>
      <c r="AL385" s="146">
        <f>sum(AK166:AK385)</f>
        <v>569</v>
      </c>
      <c r="AM385" s="143">
        <f>AM384</f>
        <v>11</v>
      </c>
      <c r="AN385" s="134"/>
      <c r="AO385" s="134"/>
      <c r="AP385" s="134"/>
      <c r="AQ385" s="134"/>
      <c r="AR385" s="134"/>
      <c r="AS385" s="134"/>
      <c r="AT385" s="134"/>
      <c r="AU385" s="134"/>
      <c r="AV385" s="134"/>
      <c r="AW385" s="134"/>
      <c r="AX385" s="134"/>
      <c r="AY385" s="134"/>
      <c r="AZ385" s="134"/>
      <c r="BA385" s="134"/>
      <c r="BB385" s="134"/>
    </row>
    <row r="386">
      <c r="A386" s="199" t="str">
        <f>Data!A220</f>
        <v>Cambridgeshire County Council</v>
      </c>
      <c r="B386" s="140">
        <f>Data!E220</f>
        <v>43599</v>
      </c>
      <c r="C386" s="142">
        <f t="shared" ref="C386:E386" si="299">C385</f>
        <v>1331670</v>
      </c>
      <c r="D386" s="142">
        <f t="shared" si="299"/>
        <v>7564066</v>
      </c>
      <c r="E386" s="142">
        <f t="shared" si="299"/>
        <v>6200592</v>
      </c>
      <c r="F386" s="141">
        <f>Data!D220+F385</f>
        <v>32039409</v>
      </c>
      <c r="G386" s="142">
        <f t="shared" ref="G386:N386" si="300">G385</f>
        <v>4419489</v>
      </c>
      <c r="H386" s="142">
        <f t="shared" si="300"/>
        <v>1099477</v>
      </c>
      <c r="I386" s="142">
        <f t="shared" si="300"/>
        <v>20623</v>
      </c>
      <c r="J386" s="142">
        <f t="shared" si="300"/>
        <v>4894244</v>
      </c>
      <c r="K386" s="142">
        <f t="shared" si="300"/>
        <v>85000</v>
      </c>
      <c r="L386" s="142">
        <f t="shared" si="300"/>
        <v>110468</v>
      </c>
      <c r="M386" s="142">
        <f t="shared" si="300"/>
        <v>21774</v>
      </c>
      <c r="N386" s="142">
        <f t="shared" si="300"/>
        <v>7522596</v>
      </c>
      <c r="O386" s="142"/>
      <c r="P386" s="142"/>
      <c r="Q386" s="142"/>
      <c r="R386" s="142"/>
      <c r="S386" s="142"/>
      <c r="T386" s="142"/>
      <c r="U386" s="142"/>
      <c r="V386" s="142"/>
      <c r="W386" s="142"/>
      <c r="X386" s="142"/>
      <c r="Y386" s="142"/>
      <c r="Z386" s="142"/>
      <c r="AA386" s="142"/>
      <c r="AB386" s="142"/>
      <c r="AC386" s="142"/>
      <c r="AD386" s="142"/>
      <c r="AE386" s="142"/>
      <c r="AF386" s="142"/>
      <c r="AG386" s="158" t="s">
        <v>1284</v>
      </c>
      <c r="AH386" s="144">
        <f t="shared" si="293"/>
        <v>65309408</v>
      </c>
      <c r="AI386" s="145">
        <f t="shared" si="294"/>
        <v>43599</v>
      </c>
      <c r="AJ386" s="143">
        <f t="shared" si="297"/>
        <v>570</v>
      </c>
      <c r="AK386" s="146">
        <v>1.0</v>
      </c>
      <c r="AL386" s="164"/>
      <c r="AM386" s="134"/>
      <c r="AN386" s="134"/>
      <c r="AO386" s="134"/>
      <c r="AP386" s="134"/>
      <c r="AQ386" s="134"/>
      <c r="AR386" s="134"/>
      <c r="AS386" s="134"/>
      <c r="AT386" s="134"/>
      <c r="AU386" s="134"/>
      <c r="AV386" s="134"/>
      <c r="AW386" s="134"/>
      <c r="AX386" s="134"/>
      <c r="AY386" s="134"/>
      <c r="AZ386" s="134"/>
      <c r="BA386" s="134"/>
      <c r="BB386" s="134"/>
    </row>
    <row r="387">
      <c r="A387" s="203" t="str">
        <f>Work!A184</f>
        <v>Orkney Islands Council</v>
      </c>
      <c r="B387" s="140">
        <f>Work!G184</f>
        <v>43599</v>
      </c>
      <c r="C387" s="142">
        <f t="shared" ref="C387:N387" si="301">C386</f>
        <v>1331670</v>
      </c>
      <c r="D387" s="142">
        <f t="shared" si="301"/>
        <v>7564066</v>
      </c>
      <c r="E387" s="142">
        <f t="shared" si="301"/>
        <v>6200592</v>
      </c>
      <c r="F387" s="176">
        <f t="shared" si="301"/>
        <v>32039409</v>
      </c>
      <c r="G387" s="142">
        <f t="shared" si="301"/>
        <v>4419489</v>
      </c>
      <c r="H387" s="142">
        <f t="shared" si="301"/>
        <v>1099477</v>
      </c>
      <c r="I387" s="142">
        <f t="shared" si="301"/>
        <v>20623</v>
      </c>
      <c r="J387" s="142">
        <f t="shared" si="301"/>
        <v>4894244</v>
      </c>
      <c r="K387" s="142">
        <f t="shared" si="301"/>
        <v>85000</v>
      </c>
      <c r="L387" s="142">
        <f t="shared" si="301"/>
        <v>110468</v>
      </c>
      <c r="M387" s="142">
        <f t="shared" si="301"/>
        <v>21774</v>
      </c>
      <c r="N387" s="142">
        <f t="shared" si="301"/>
        <v>7522596</v>
      </c>
      <c r="O387" s="142"/>
      <c r="P387" s="142"/>
      <c r="Q387" s="142"/>
      <c r="R387" s="142"/>
      <c r="S387" s="142"/>
      <c r="T387" s="142"/>
      <c r="U387" s="142"/>
      <c r="V387" s="142"/>
      <c r="W387" s="142"/>
      <c r="X387" s="142"/>
      <c r="Y387" s="142"/>
      <c r="Z387" s="142"/>
      <c r="AA387" s="142"/>
      <c r="AB387" s="142"/>
      <c r="AC387" s="142"/>
      <c r="AD387" s="142"/>
      <c r="AE387" s="142"/>
      <c r="AF387" s="142"/>
      <c r="AG387" s="158" t="s">
        <v>1086</v>
      </c>
      <c r="AH387" s="144">
        <f t="shared" si="293"/>
        <v>65309408</v>
      </c>
      <c r="AI387" s="145">
        <f t="shared" si="294"/>
        <v>43599</v>
      </c>
      <c r="AJ387" s="143">
        <f t="shared" si="297"/>
        <v>571</v>
      </c>
      <c r="AK387" s="146">
        <v>1.0</v>
      </c>
      <c r="AL387" s="146">
        <f>sum(AK166:AK387)</f>
        <v>571</v>
      </c>
      <c r="AM387" s="143">
        <f>AM385</f>
        <v>11</v>
      </c>
      <c r="AN387" s="134"/>
      <c r="AO387" s="134"/>
      <c r="AP387" s="134"/>
      <c r="AQ387" s="134"/>
      <c r="AR387" s="134"/>
      <c r="AS387" s="134"/>
      <c r="AT387" s="134"/>
      <c r="AU387" s="134"/>
      <c r="AV387" s="134"/>
      <c r="AW387" s="134"/>
      <c r="AX387" s="134"/>
      <c r="AY387" s="134"/>
      <c r="AZ387" s="134"/>
      <c r="BA387" s="134"/>
      <c r="BB387" s="134"/>
    </row>
    <row r="388">
      <c r="A388" s="203" t="str">
        <f>Work!A185</f>
        <v>Gloucestershire County Council</v>
      </c>
      <c r="B388" s="140">
        <f>Work!G185</f>
        <v>43600</v>
      </c>
      <c r="C388" s="142">
        <f t="shared" ref="C388:E388" si="302">C387</f>
        <v>1331670</v>
      </c>
      <c r="D388" s="142">
        <f t="shared" si="302"/>
        <v>7564066</v>
      </c>
      <c r="E388" s="142">
        <f t="shared" si="302"/>
        <v>6200592</v>
      </c>
      <c r="F388" s="141">
        <f>Work!I189+F387</f>
        <v>32626882</v>
      </c>
      <c r="G388" s="142">
        <f t="shared" ref="G388:N388" si="303">G387</f>
        <v>4419489</v>
      </c>
      <c r="H388" s="142">
        <f t="shared" si="303"/>
        <v>1099477</v>
      </c>
      <c r="I388" s="142">
        <f t="shared" si="303"/>
        <v>20623</v>
      </c>
      <c r="J388" s="142">
        <f t="shared" si="303"/>
        <v>4894244</v>
      </c>
      <c r="K388" s="142">
        <f t="shared" si="303"/>
        <v>85000</v>
      </c>
      <c r="L388" s="142">
        <f t="shared" si="303"/>
        <v>110468</v>
      </c>
      <c r="M388" s="142">
        <f t="shared" si="303"/>
        <v>21774</v>
      </c>
      <c r="N388" s="142">
        <f t="shared" si="303"/>
        <v>7522596</v>
      </c>
      <c r="O388" s="142"/>
      <c r="P388" s="142"/>
      <c r="Q388" s="142"/>
      <c r="R388" s="142"/>
      <c r="S388" s="142"/>
      <c r="T388" s="142"/>
      <c r="U388" s="142"/>
      <c r="V388" s="142"/>
      <c r="W388" s="142"/>
      <c r="X388" s="142"/>
      <c r="Y388" s="142"/>
      <c r="Z388" s="142"/>
      <c r="AA388" s="142"/>
      <c r="AB388" s="142"/>
      <c r="AC388" s="142"/>
      <c r="AD388" s="142"/>
      <c r="AE388" s="142"/>
      <c r="AF388" s="142"/>
      <c r="AG388" s="158" t="s">
        <v>1086</v>
      </c>
      <c r="AH388" s="144">
        <f t="shared" si="293"/>
        <v>65896881</v>
      </c>
      <c r="AI388" s="145">
        <f t="shared" si="294"/>
        <v>43600</v>
      </c>
      <c r="AJ388" s="143">
        <f t="shared" si="297"/>
        <v>572</v>
      </c>
      <c r="AK388" s="146">
        <v>1.0</v>
      </c>
      <c r="AL388" s="146">
        <f>sum(AK166:AK388)</f>
        <v>572</v>
      </c>
      <c r="AM388" s="143">
        <f t="shared" ref="AM388:AM392" si="306">AM387</f>
        <v>11</v>
      </c>
      <c r="AN388" s="134"/>
      <c r="AO388" s="134"/>
      <c r="AP388" s="134"/>
      <c r="AQ388" s="134"/>
      <c r="AR388" s="134"/>
      <c r="AS388" s="134"/>
      <c r="AT388" s="134"/>
      <c r="AU388" s="134"/>
      <c r="AV388" s="134"/>
      <c r="AW388" s="134"/>
      <c r="AX388" s="134"/>
      <c r="AY388" s="134"/>
      <c r="AZ388" s="134"/>
      <c r="BA388" s="134"/>
      <c r="BB388" s="134"/>
    </row>
    <row r="389">
      <c r="A389" s="203" t="str">
        <f>Work!A190</f>
        <v>Leicestershire County Council</v>
      </c>
      <c r="B389" s="140">
        <f>Work!G190</f>
        <v>43600</v>
      </c>
      <c r="C389" s="142">
        <f t="shared" ref="C389:E389" si="304">C388</f>
        <v>1331670</v>
      </c>
      <c r="D389" s="142">
        <f t="shared" si="304"/>
        <v>7564066</v>
      </c>
      <c r="E389" s="142">
        <f t="shared" si="304"/>
        <v>6200592</v>
      </c>
      <c r="F389" s="141">
        <f>Work!E190+F388</f>
        <v>33317082</v>
      </c>
      <c r="G389" s="142">
        <f t="shared" ref="G389:N389" si="305">G388</f>
        <v>4419489</v>
      </c>
      <c r="H389" s="142">
        <f t="shared" si="305"/>
        <v>1099477</v>
      </c>
      <c r="I389" s="142">
        <f t="shared" si="305"/>
        <v>20623</v>
      </c>
      <c r="J389" s="142">
        <f t="shared" si="305"/>
        <v>4894244</v>
      </c>
      <c r="K389" s="142">
        <f t="shared" si="305"/>
        <v>85000</v>
      </c>
      <c r="L389" s="142">
        <f t="shared" si="305"/>
        <v>110468</v>
      </c>
      <c r="M389" s="142">
        <f t="shared" si="305"/>
        <v>21774</v>
      </c>
      <c r="N389" s="142">
        <f t="shared" si="305"/>
        <v>7522596</v>
      </c>
      <c r="O389" s="142"/>
      <c r="P389" s="142"/>
      <c r="Q389" s="142"/>
      <c r="R389" s="142"/>
      <c r="S389" s="142"/>
      <c r="T389" s="142"/>
      <c r="U389" s="142"/>
      <c r="V389" s="142"/>
      <c r="W389" s="142"/>
      <c r="X389" s="142"/>
      <c r="Y389" s="142"/>
      <c r="Z389" s="142"/>
      <c r="AA389" s="142"/>
      <c r="AB389" s="142"/>
      <c r="AC389" s="142"/>
      <c r="AD389" s="142"/>
      <c r="AE389" s="142"/>
      <c r="AF389" s="142"/>
      <c r="AG389" s="158" t="s">
        <v>1086</v>
      </c>
      <c r="AH389" s="144">
        <f t="shared" si="293"/>
        <v>66587081</v>
      </c>
      <c r="AI389" s="145">
        <f t="shared" si="294"/>
        <v>43600</v>
      </c>
      <c r="AJ389" s="143">
        <f t="shared" si="297"/>
        <v>573</v>
      </c>
      <c r="AK389" s="146">
        <v>1.0</v>
      </c>
      <c r="AL389" s="146">
        <f>sum(AK166:AK389)</f>
        <v>573</v>
      </c>
      <c r="AM389" s="143">
        <f t="shared" si="306"/>
        <v>11</v>
      </c>
      <c r="AN389" s="134"/>
      <c r="AO389" s="134"/>
      <c r="AP389" s="134"/>
      <c r="AQ389" s="134"/>
      <c r="AR389" s="134"/>
      <c r="AS389" s="134"/>
      <c r="AT389" s="134"/>
      <c r="AU389" s="134"/>
      <c r="AV389" s="134"/>
      <c r="AW389" s="134"/>
      <c r="AX389" s="134"/>
      <c r="AY389" s="134"/>
      <c r="AZ389" s="134"/>
      <c r="BA389" s="134"/>
      <c r="BB389" s="134"/>
    </row>
    <row r="390">
      <c r="A390" s="203" t="str">
        <f>Work!A422</f>
        <v>Ludwigslust City Council</v>
      </c>
      <c r="B390" s="140">
        <f>Work!G422</f>
        <v>43600</v>
      </c>
      <c r="C390" s="142">
        <f t="shared" ref="C390:J390" si="307">C389</f>
        <v>1331670</v>
      </c>
      <c r="D390" s="142">
        <f t="shared" si="307"/>
        <v>7564066</v>
      </c>
      <c r="E390" s="142">
        <f t="shared" si="307"/>
        <v>6200592</v>
      </c>
      <c r="F390" s="142">
        <f t="shared" si="307"/>
        <v>33317082</v>
      </c>
      <c r="G390" s="142">
        <f t="shared" si="307"/>
        <v>4419489</v>
      </c>
      <c r="H390" s="142">
        <f t="shared" si="307"/>
        <v>1099477</v>
      </c>
      <c r="I390" s="142">
        <f t="shared" si="307"/>
        <v>20623</v>
      </c>
      <c r="J390" s="142">
        <f t="shared" si="307"/>
        <v>4894244</v>
      </c>
      <c r="K390" s="141">
        <f>Work!E422+K389</f>
        <v>97000</v>
      </c>
      <c r="L390" s="142">
        <f t="shared" ref="L390:N390" si="308">L389</f>
        <v>110468</v>
      </c>
      <c r="M390" s="142">
        <f t="shared" si="308"/>
        <v>21774</v>
      </c>
      <c r="N390" s="142">
        <f t="shared" si="308"/>
        <v>7522596</v>
      </c>
      <c r="O390" s="142"/>
      <c r="P390" s="142"/>
      <c r="Q390" s="142"/>
      <c r="R390" s="142"/>
      <c r="S390" s="142"/>
      <c r="T390" s="142"/>
      <c r="U390" s="142"/>
      <c r="V390" s="142"/>
      <c r="W390" s="142"/>
      <c r="X390" s="142"/>
      <c r="Y390" s="142"/>
      <c r="Z390" s="142"/>
      <c r="AA390" s="142"/>
      <c r="AB390" s="142"/>
      <c r="AC390" s="142"/>
      <c r="AD390" s="142"/>
      <c r="AE390" s="142"/>
      <c r="AF390" s="142"/>
      <c r="AG390" s="146" t="s">
        <v>2360</v>
      </c>
      <c r="AH390" s="144">
        <f t="shared" si="293"/>
        <v>66599081</v>
      </c>
      <c r="AI390" s="145">
        <f t="shared" si="294"/>
        <v>43600</v>
      </c>
      <c r="AJ390" s="143">
        <f t="shared" si="297"/>
        <v>574</v>
      </c>
      <c r="AK390" s="146">
        <v>1.0</v>
      </c>
      <c r="AL390" s="146">
        <f>sum(AK166:AK390)</f>
        <v>574</v>
      </c>
      <c r="AM390" s="143">
        <f t="shared" si="306"/>
        <v>11</v>
      </c>
      <c r="AN390" s="134"/>
      <c r="AO390" s="134"/>
      <c r="AP390" s="134"/>
      <c r="AQ390" s="134"/>
      <c r="AR390" s="134"/>
      <c r="AS390" s="134"/>
      <c r="AT390" s="134"/>
      <c r="AU390" s="134"/>
      <c r="AV390" s="134"/>
      <c r="AW390" s="134"/>
      <c r="AX390" s="134"/>
      <c r="AY390" s="134"/>
      <c r="AZ390" s="134"/>
      <c r="BA390" s="134"/>
      <c r="BB390" s="134"/>
    </row>
    <row r="391">
      <c r="A391" s="203" t="str">
        <f>Data!A17</f>
        <v>Australian Capital Territory Legislative Assembly </v>
      </c>
      <c r="B391" s="140">
        <f>Data!E17</f>
        <v>43601</v>
      </c>
      <c r="C391" s="141">
        <f>Data!D17+C390</f>
        <v>1755481</v>
      </c>
      <c r="D391" s="142">
        <f t="shared" ref="D391:N391" si="309">D390</f>
        <v>7564066</v>
      </c>
      <c r="E391" s="142">
        <f t="shared" si="309"/>
        <v>6200592</v>
      </c>
      <c r="F391" s="142">
        <f t="shared" si="309"/>
        <v>33317082</v>
      </c>
      <c r="G391" s="142">
        <f t="shared" si="309"/>
        <v>4419489</v>
      </c>
      <c r="H391" s="142">
        <f t="shared" si="309"/>
        <v>1099477</v>
      </c>
      <c r="I391" s="142">
        <f t="shared" si="309"/>
        <v>20623</v>
      </c>
      <c r="J391" s="142">
        <f t="shared" si="309"/>
        <v>4894244</v>
      </c>
      <c r="K391" s="142">
        <f t="shared" si="309"/>
        <v>97000</v>
      </c>
      <c r="L391" s="142">
        <f t="shared" si="309"/>
        <v>110468</v>
      </c>
      <c r="M391" s="142">
        <f t="shared" si="309"/>
        <v>21774</v>
      </c>
      <c r="N391" s="142">
        <f t="shared" si="309"/>
        <v>7522596</v>
      </c>
      <c r="O391" s="142"/>
      <c r="P391" s="142"/>
      <c r="Q391" s="142"/>
      <c r="R391" s="142"/>
      <c r="S391" s="142"/>
      <c r="T391" s="142"/>
      <c r="U391" s="142"/>
      <c r="V391" s="142"/>
      <c r="W391" s="142"/>
      <c r="X391" s="142"/>
      <c r="Y391" s="142"/>
      <c r="Z391" s="142"/>
      <c r="AA391" s="142"/>
      <c r="AB391" s="142"/>
      <c r="AC391" s="142"/>
      <c r="AD391" s="142"/>
      <c r="AE391" s="142"/>
      <c r="AF391" s="142"/>
      <c r="AG391" s="146" t="s">
        <v>974</v>
      </c>
      <c r="AH391" s="144">
        <f t="shared" si="293"/>
        <v>67022892</v>
      </c>
      <c r="AI391" s="145">
        <f t="shared" si="294"/>
        <v>43601</v>
      </c>
      <c r="AJ391" s="143">
        <f t="shared" si="297"/>
        <v>575</v>
      </c>
      <c r="AK391" s="146">
        <v>1.0</v>
      </c>
      <c r="AL391" s="146">
        <f>sum(AK166:AK391)</f>
        <v>575</v>
      </c>
      <c r="AM391" s="143">
        <f t="shared" si="306"/>
        <v>11</v>
      </c>
      <c r="AN391" s="134"/>
      <c r="AO391" s="134"/>
      <c r="AP391" s="134"/>
      <c r="AQ391" s="134"/>
      <c r="AR391" s="134"/>
      <c r="AS391" s="134"/>
      <c r="AT391" s="134"/>
      <c r="AU391" s="134"/>
      <c r="AV391" s="134"/>
      <c r="AW391" s="134"/>
      <c r="AX391" s="134"/>
      <c r="AY391" s="134"/>
      <c r="AZ391" s="134"/>
      <c r="BA391" s="134"/>
      <c r="BB391" s="134"/>
    </row>
    <row r="392">
      <c r="A392" s="203" t="str">
        <f>Work!A191</f>
        <v>Bridport Town Council</v>
      </c>
      <c r="B392" s="140">
        <f>Work!G191</f>
        <v>43601</v>
      </c>
      <c r="C392" s="142">
        <f t="shared" ref="C392:E392" si="310">C391</f>
        <v>1755481</v>
      </c>
      <c r="D392" s="142">
        <f t="shared" si="310"/>
        <v>7564066</v>
      </c>
      <c r="E392" s="142">
        <f t="shared" si="310"/>
        <v>6200592</v>
      </c>
      <c r="F392" s="141">
        <f>Work!E191+F391</f>
        <v>33330650</v>
      </c>
      <c r="G392" s="142">
        <f t="shared" ref="G392:N392" si="311">G391</f>
        <v>4419489</v>
      </c>
      <c r="H392" s="142">
        <f t="shared" si="311"/>
        <v>1099477</v>
      </c>
      <c r="I392" s="142">
        <f t="shared" si="311"/>
        <v>20623</v>
      </c>
      <c r="J392" s="142">
        <f t="shared" si="311"/>
        <v>4894244</v>
      </c>
      <c r="K392" s="142">
        <f t="shared" si="311"/>
        <v>97000</v>
      </c>
      <c r="L392" s="142">
        <f t="shared" si="311"/>
        <v>110468</v>
      </c>
      <c r="M392" s="142">
        <f t="shared" si="311"/>
        <v>21774</v>
      </c>
      <c r="N392" s="142">
        <f t="shared" si="311"/>
        <v>7522596</v>
      </c>
      <c r="O392" s="142"/>
      <c r="P392" s="142"/>
      <c r="Q392" s="142"/>
      <c r="R392" s="142"/>
      <c r="S392" s="142"/>
      <c r="T392" s="142"/>
      <c r="U392" s="142"/>
      <c r="V392" s="142"/>
      <c r="W392" s="142"/>
      <c r="X392" s="142"/>
      <c r="Y392" s="142"/>
      <c r="Z392" s="142"/>
      <c r="AA392" s="142"/>
      <c r="AB392" s="142"/>
      <c r="AC392" s="142"/>
      <c r="AD392" s="142"/>
      <c r="AE392" s="142"/>
      <c r="AF392" s="142"/>
      <c r="AG392" s="158" t="s">
        <v>1086</v>
      </c>
      <c r="AH392" s="144">
        <f t="shared" si="293"/>
        <v>67036460</v>
      </c>
      <c r="AI392" s="145">
        <f t="shared" si="294"/>
        <v>43601</v>
      </c>
      <c r="AJ392" s="143">
        <f t="shared" si="297"/>
        <v>576</v>
      </c>
      <c r="AK392" s="146">
        <v>1.0</v>
      </c>
      <c r="AL392" s="146">
        <f>sum(AK166:AK392)</f>
        <v>576</v>
      </c>
      <c r="AM392" s="143">
        <f t="shared" si="306"/>
        <v>11</v>
      </c>
      <c r="AN392" s="134"/>
      <c r="AO392" s="134"/>
      <c r="AP392" s="134"/>
      <c r="AQ392" s="134"/>
      <c r="AR392" s="134"/>
      <c r="AS392" s="134"/>
      <c r="AT392" s="134"/>
      <c r="AU392" s="134"/>
      <c r="AV392" s="134"/>
      <c r="AW392" s="134"/>
      <c r="AX392" s="134"/>
      <c r="AY392" s="134"/>
      <c r="AZ392" s="134"/>
      <c r="BA392" s="134"/>
      <c r="BB392" s="134"/>
    </row>
    <row r="393">
      <c r="A393" s="203" t="str">
        <f>Work!A503</f>
        <v>Canterbury Regional Council</v>
      </c>
      <c r="B393" s="140">
        <f>Work!G503</f>
        <v>43601</v>
      </c>
      <c r="C393" s="142">
        <f t="shared" ref="C393:N393" si="312">C392</f>
        <v>1755481</v>
      </c>
      <c r="D393" s="142">
        <f t="shared" si="312"/>
        <v>7564066</v>
      </c>
      <c r="E393" s="142">
        <f t="shared" si="312"/>
        <v>6200592</v>
      </c>
      <c r="F393" s="142">
        <f t="shared" si="312"/>
        <v>33330650</v>
      </c>
      <c r="G393" s="142">
        <f t="shared" si="312"/>
        <v>4419489</v>
      </c>
      <c r="H393" s="142">
        <f t="shared" si="312"/>
        <v>1099477</v>
      </c>
      <c r="I393" s="142">
        <f t="shared" si="312"/>
        <v>20623</v>
      </c>
      <c r="J393" s="142">
        <f t="shared" si="312"/>
        <v>4894244</v>
      </c>
      <c r="K393" s="142">
        <f t="shared" si="312"/>
        <v>97000</v>
      </c>
      <c r="L393" s="142">
        <f t="shared" si="312"/>
        <v>110468</v>
      </c>
      <c r="M393" s="142">
        <f t="shared" si="312"/>
        <v>21774</v>
      </c>
      <c r="N393" s="142">
        <f t="shared" si="312"/>
        <v>7522596</v>
      </c>
      <c r="O393" s="141">
        <f>Work!E503</f>
        <v>624000</v>
      </c>
      <c r="P393" s="142"/>
      <c r="Q393" s="142"/>
      <c r="R393" s="142"/>
      <c r="S393" s="142"/>
      <c r="T393" s="142"/>
      <c r="U393" s="142"/>
      <c r="V393" s="142"/>
      <c r="W393" s="142"/>
      <c r="X393" s="142"/>
      <c r="Y393" s="142"/>
      <c r="Z393" s="142"/>
      <c r="AA393" s="142"/>
      <c r="AB393" s="142"/>
      <c r="AC393" s="142"/>
      <c r="AD393" s="142"/>
      <c r="AE393" s="142"/>
      <c r="AF393" s="142"/>
      <c r="AG393" s="146" t="s">
        <v>2583</v>
      </c>
      <c r="AH393" s="144">
        <f t="shared" si="293"/>
        <v>67660460</v>
      </c>
      <c r="AI393" s="145">
        <f t="shared" si="294"/>
        <v>43601</v>
      </c>
      <c r="AJ393" s="143">
        <f t="shared" si="297"/>
        <v>577</v>
      </c>
      <c r="AK393" s="146">
        <v>1.0</v>
      </c>
      <c r="AL393" s="146">
        <f>sum(AK166:AK393)</f>
        <v>577</v>
      </c>
      <c r="AM393" s="143">
        <f>AM391+1</f>
        <v>12</v>
      </c>
      <c r="AN393" s="134"/>
      <c r="AO393" s="134"/>
      <c r="AP393" s="134"/>
      <c r="AQ393" s="134"/>
      <c r="AR393" s="134"/>
      <c r="AS393" s="134"/>
      <c r="AT393" s="134"/>
      <c r="AU393" s="134"/>
      <c r="AV393" s="134"/>
      <c r="AW393" s="134"/>
      <c r="AX393" s="134"/>
      <c r="AY393" s="134"/>
      <c r="AZ393" s="134"/>
      <c r="BA393" s="134"/>
      <c r="BB393" s="134"/>
    </row>
    <row r="394">
      <c r="A394" s="203" t="str">
        <f>Work!A192</f>
        <v>Dorset Council</v>
      </c>
      <c r="B394" s="140">
        <f>Work!G192</f>
        <v>43601</v>
      </c>
      <c r="C394" s="142">
        <f t="shared" ref="C394:E394" si="313">C393</f>
        <v>1755481</v>
      </c>
      <c r="D394" s="142">
        <f t="shared" si="313"/>
        <v>7564066</v>
      </c>
      <c r="E394" s="142">
        <f t="shared" si="313"/>
        <v>6200592</v>
      </c>
      <c r="F394" s="141">
        <f>Work!I194+F393</f>
        <v>33741749</v>
      </c>
      <c r="G394" s="142">
        <f t="shared" ref="G394:O394" si="314">G393</f>
        <v>4419489</v>
      </c>
      <c r="H394" s="142">
        <f t="shared" si="314"/>
        <v>1099477</v>
      </c>
      <c r="I394" s="142">
        <f t="shared" si="314"/>
        <v>20623</v>
      </c>
      <c r="J394" s="142">
        <f t="shared" si="314"/>
        <v>4894244</v>
      </c>
      <c r="K394" s="142">
        <f t="shared" si="314"/>
        <v>97000</v>
      </c>
      <c r="L394" s="142">
        <f t="shared" si="314"/>
        <v>110468</v>
      </c>
      <c r="M394" s="142">
        <f t="shared" si="314"/>
        <v>21774</v>
      </c>
      <c r="N394" s="142">
        <f t="shared" si="314"/>
        <v>7522596</v>
      </c>
      <c r="O394" s="142">
        <f t="shared" si="314"/>
        <v>624000</v>
      </c>
      <c r="P394" s="142"/>
      <c r="Q394" s="142"/>
      <c r="R394" s="142"/>
      <c r="S394" s="142"/>
      <c r="T394" s="142"/>
      <c r="U394" s="142"/>
      <c r="V394" s="142"/>
      <c r="W394" s="142"/>
      <c r="X394" s="142"/>
      <c r="Y394" s="142"/>
      <c r="Z394" s="142"/>
      <c r="AA394" s="142"/>
      <c r="AB394" s="142"/>
      <c r="AC394" s="142"/>
      <c r="AD394" s="142"/>
      <c r="AE394" s="142"/>
      <c r="AF394" s="142"/>
      <c r="AG394" s="158" t="s">
        <v>1086</v>
      </c>
      <c r="AH394" s="144">
        <f t="shared" si="293"/>
        <v>68071559</v>
      </c>
      <c r="AI394" s="145">
        <f t="shared" si="294"/>
        <v>43601</v>
      </c>
      <c r="AJ394" s="143">
        <f t="shared" si="297"/>
        <v>578</v>
      </c>
      <c r="AK394" s="146">
        <v>1.0</v>
      </c>
      <c r="AL394" s="146">
        <f>sum(AK166:AK394)</f>
        <v>578</v>
      </c>
      <c r="AM394" s="143">
        <f>AM400</f>
        <v>12</v>
      </c>
      <c r="AN394" s="134"/>
      <c r="AO394" s="134"/>
      <c r="AP394" s="134"/>
      <c r="AQ394" s="134"/>
      <c r="AR394" s="134"/>
      <c r="AS394" s="134"/>
      <c r="AT394" s="134"/>
      <c r="AU394" s="134"/>
      <c r="AV394" s="134"/>
      <c r="AW394" s="134"/>
      <c r="AX394" s="134"/>
      <c r="AY394" s="134"/>
      <c r="AZ394" s="134"/>
      <c r="BA394" s="134"/>
      <c r="BB394" s="134"/>
    </row>
    <row r="395">
      <c r="A395" s="203" t="str">
        <f>Work!A549</f>
        <v>Geneva City Council</v>
      </c>
      <c r="B395" s="140">
        <f>Work!G549</f>
        <v>43601</v>
      </c>
      <c r="C395" s="142">
        <f t="shared" ref="C395:G395" si="315">C394</f>
        <v>1755481</v>
      </c>
      <c r="D395" s="142">
        <f t="shared" si="315"/>
        <v>7564066</v>
      </c>
      <c r="E395" s="142">
        <f t="shared" si="315"/>
        <v>6200592</v>
      </c>
      <c r="F395" s="142">
        <f t="shared" si="315"/>
        <v>33741749</v>
      </c>
      <c r="G395" s="142">
        <f t="shared" si="315"/>
        <v>4419489</v>
      </c>
      <c r="H395" s="141">
        <f>Work!E549+H394</f>
        <v>1301218</v>
      </c>
      <c r="I395" s="142">
        <f t="shared" ref="I395:O395" si="316">I394</f>
        <v>20623</v>
      </c>
      <c r="J395" s="142">
        <f t="shared" si="316"/>
        <v>4894244</v>
      </c>
      <c r="K395" s="142">
        <f t="shared" si="316"/>
        <v>97000</v>
      </c>
      <c r="L395" s="142">
        <f t="shared" si="316"/>
        <v>110468</v>
      </c>
      <c r="M395" s="142">
        <f t="shared" si="316"/>
        <v>21774</v>
      </c>
      <c r="N395" s="142">
        <f t="shared" si="316"/>
        <v>7522596</v>
      </c>
      <c r="O395" s="142">
        <f t="shared" si="316"/>
        <v>624000</v>
      </c>
      <c r="P395" s="142"/>
      <c r="Q395" s="142"/>
      <c r="R395" s="142"/>
      <c r="S395" s="142"/>
      <c r="T395" s="142"/>
      <c r="U395" s="142"/>
      <c r="V395" s="142"/>
      <c r="W395" s="142"/>
      <c r="X395" s="142"/>
      <c r="Y395" s="142"/>
      <c r="Z395" s="142"/>
      <c r="AA395" s="142"/>
      <c r="AB395" s="142"/>
      <c r="AC395" s="142"/>
      <c r="AD395" s="142"/>
      <c r="AE395" s="142"/>
      <c r="AF395" s="142"/>
      <c r="AG395" s="146" t="s">
        <v>1369</v>
      </c>
      <c r="AH395" s="144">
        <f t="shared" si="293"/>
        <v>68273300</v>
      </c>
      <c r="AI395" s="145">
        <f t="shared" si="294"/>
        <v>43601</v>
      </c>
      <c r="AJ395" s="143">
        <f t="shared" si="297"/>
        <v>579</v>
      </c>
      <c r="AK395" s="146">
        <v>1.0</v>
      </c>
      <c r="AL395" s="146">
        <f>sum(AK166:AK395)</f>
        <v>579</v>
      </c>
      <c r="AM395" s="143">
        <f t="shared" ref="AM395:AM398" si="319">AM394</f>
        <v>12</v>
      </c>
      <c r="AN395" s="134"/>
      <c r="AO395" s="134"/>
      <c r="AP395" s="134"/>
      <c r="AQ395" s="134"/>
      <c r="AR395" s="134"/>
      <c r="AS395" s="134"/>
      <c r="AT395" s="134"/>
      <c r="AU395" s="134"/>
      <c r="AV395" s="134"/>
      <c r="AW395" s="134"/>
      <c r="AX395" s="134"/>
      <c r="AY395" s="134"/>
      <c r="AZ395" s="134"/>
      <c r="BA395" s="134"/>
      <c r="BB395" s="134"/>
    </row>
    <row r="396">
      <c r="A396" s="203" t="str">
        <f>Work!A195</f>
        <v>Glasgow City Council</v>
      </c>
      <c r="B396" s="140">
        <f>Work!G195</f>
        <v>43601</v>
      </c>
      <c r="C396" s="142">
        <f t="shared" ref="C396:E396" si="317">C395</f>
        <v>1755481</v>
      </c>
      <c r="D396" s="142">
        <f t="shared" si="317"/>
        <v>7564066</v>
      </c>
      <c r="E396" s="142">
        <f t="shared" si="317"/>
        <v>6200592</v>
      </c>
      <c r="F396" s="141">
        <f>Work!E195+F395</f>
        <v>34362769</v>
      </c>
      <c r="G396" s="142">
        <f t="shared" ref="G396:O396" si="318">G395</f>
        <v>4419489</v>
      </c>
      <c r="H396" s="142">
        <f t="shared" si="318"/>
        <v>1301218</v>
      </c>
      <c r="I396" s="142">
        <f t="shared" si="318"/>
        <v>20623</v>
      </c>
      <c r="J396" s="142">
        <f t="shared" si="318"/>
        <v>4894244</v>
      </c>
      <c r="K396" s="142">
        <f t="shared" si="318"/>
        <v>97000</v>
      </c>
      <c r="L396" s="142">
        <f t="shared" si="318"/>
        <v>110468</v>
      </c>
      <c r="M396" s="142">
        <f t="shared" si="318"/>
        <v>21774</v>
      </c>
      <c r="N396" s="142">
        <f t="shared" si="318"/>
        <v>7522596</v>
      </c>
      <c r="O396" s="142">
        <f t="shared" si="318"/>
        <v>624000</v>
      </c>
      <c r="P396" s="142"/>
      <c r="Q396" s="142"/>
      <c r="R396" s="142"/>
      <c r="S396" s="142"/>
      <c r="T396" s="142"/>
      <c r="U396" s="142"/>
      <c r="V396" s="142"/>
      <c r="W396" s="142"/>
      <c r="X396" s="142"/>
      <c r="Y396" s="142"/>
      <c r="Z396" s="142"/>
      <c r="AA396" s="142"/>
      <c r="AB396" s="142"/>
      <c r="AC396" s="142"/>
      <c r="AD396" s="142"/>
      <c r="AE396" s="142"/>
      <c r="AF396" s="142"/>
      <c r="AG396" s="158" t="s">
        <v>1086</v>
      </c>
      <c r="AH396" s="144">
        <f t="shared" si="293"/>
        <v>68894320</v>
      </c>
      <c r="AI396" s="145">
        <f t="shared" si="294"/>
        <v>43601</v>
      </c>
      <c r="AJ396" s="143">
        <f t="shared" si="297"/>
        <v>580</v>
      </c>
      <c r="AK396" s="146">
        <v>1.0</v>
      </c>
      <c r="AL396" s="146">
        <f>sum(AK166:AK396)</f>
        <v>580</v>
      </c>
      <c r="AM396" s="143">
        <f t="shared" si="319"/>
        <v>12</v>
      </c>
      <c r="AN396" s="134"/>
      <c r="AO396" s="134"/>
      <c r="AP396" s="134"/>
      <c r="AQ396" s="134"/>
      <c r="AR396" s="134"/>
      <c r="AS396" s="134"/>
      <c r="AT396" s="134"/>
      <c r="AU396" s="134"/>
      <c r="AV396" s="134"/>
      <c r="AW396" s="134"/>
      <c r="AX396" s="134"/>
      <c r="AY396" s="134"/>
      <c r="AZ396" s="134"/>
      <c r="BA396" s="134"/>
      <c r="BB396" s="134"/>
    </row>
    <row r="397">
      <c r="A397" s="203" t="str">
        <f>Work!A423</f>
        <v>Kiel City Council</v>
      </c>
      <c r="B397" s="140">
        <f>Work!G423</f>
        <v>43601</v>
      </c>
      <c r="C397" s="142">
        <f t="shared" ref="C397:J397" si="320">C396</f>
        <v>1755481</v>
      </c>
      <c r="D397" s="142">
        <f t="shared" si="320"/>
        <v>7564066</v>
      </c>
      <c r="E397" s="142">
        <f t="shared" si="320"/>
        <v>6200592</v>
      </c>
      <c r="F397" s="142">
        <f t="shared" si="320"/>
        <v>34362769</v>
      </c>
      <c r="G397" s="142">
        <f t="shared" si="320"/>
        <v>4419489</v>
      </c>
      <c r="H397" s="142">
        <f t="shared" si="320"/>
        <v>1301218</v>
      </c>
      <c r="I397" s="142">
        <f t="shared" si="320"/>
        <v>20623</v>
      </c>
      <c r="J397" s="142">
        <f t="shared" si="320"/>
        <v>4894244</v>
      </c>
      <c r="K397" s="141">
        <f>Work!E423+K396</f>
        <v>345000</v>
      </c>
      <c r="L397" s="142">
        <f t="shared" ref="L397:O397" si="321">L396</f>
        <v>110468</v>
      </c>
      <c r="M397" s="142">
        <f t="shared" si="321"/>
        <v>21774</v>
      </c>
      <c r="N397" s="142">
        <f t="shared" si="321"/>
        <v>7522596</v>
      </c>
      <c r="O397" s="142">
        <f t="shared" si="321"/>
        <v>624000</v>
      </c>
      <c r="P397" s="142"/>
      <c r="Q397" s="142"/>
      <c r="R397" s="142"/>
      <c r="S397" s="142"/>
      <c r="T397" s="142"/>
      <c r="U397" s="142"/>
      <c r="V397" s="142"/>
      <c r="W397" s="142"/>
      <c r="X397" s="142"/>
      <c r="Y397" s="142"/>
      <c r="Z397" s="142"/>
      <c r="AA397" s="142"/>
      <c r="AB397" s="142"/>
      <c r="AC397" s="142"/>
      <c r="AD397" s="142"/>
      <c r="AE397" s="142"/>
      <c r="AF397" s="142"/>
      <c r="AG397" s="146" t="s">
        <v>2360</v>
      </c>
      <c r="AH397" s="144">
        <f t="shared" si="293"/>
        <v>69142320</v>
      </c>
      <c r="AI397" s="145">
        <f t="shared" si="294"/>
        <v>43601</v>
      </c>
      <c r="AJ397" s="143">
        <f t="shared" si="297"/>
        <v>581</v>
      </c>
      <c r="AK397" s="146">
        <v>1.0</v>
      </c>
      <c r="AL397" s="146">
        <f>sum(AK166:AK397)</f>
        <v>581</v>
      </c>
      <c r="AM397" s="143">
        <f t="shared" si="319"/>
        <v>12</v>
      </c>
      <c r="AN397" s="134"/>
      <c r="AO397" s="134"/>
      <c r="AP397" s="134"/>
      <c r="AQ397" s="134"/>
      <c r="AR397" s="134"/>
      <c r="AS397" s="134"/>
      <c r="AT397" s="134"/>
      <c r="AU397" s="134"/>
      <c r="AV397" s="134"/>
      <c r="AW397" s="134"/>
      <c r="AX397" s="134"/>
      <c r="AY397" s="134"/>
      <c r="AZ397" s="134"/>
      <c r="BA397" s="134"/>
      <c r="BB397" s="134"/>
    </row>
    <row r="398">
      <c r="A398" s="203" t="str">
        <f>Work!A196</f>
        <v>Monmouthshire County Council</v>
      </c>
      <c r="B398" s="140">
        <f>Work!G196</f>
        <v>43601</v>
      </c>
      <c r="C398" s="142">
        <f t="shared" ref="C398:O398" si="322">C397</f>
        <v>1755481</v>
      </c>
      <c r="D398" s="142">
        <f t="shared" si="322"/>
        <v>7564066</v>
      </c>
      <c r="E398" s="142">
        <f t="shared" si="322"/>
        <v>6200592</v>
      </c>
      <c r="F398" s="163">
        <f t="shared" si="322"/>
        <v>34362769</v>
      </c>
      <c r="G398" s="142">
        <f t="shared" si="322"/>
        <v>4419489</v>
      </c>
      <c r="H398" s="142">
        <f t="shared" si="322"/>
        <v>1301218</v>
      </c>
      <c r="I398" s="142">
        <f t="shared" si="322"/>
        <v>20623</v>
      </c>
      <c r="J398" s="142">
        <f t="shared" si="322"/>
        <v>4894244</v>
      </c>
      <c r="K398" s="142">
        <f t="shared" si="322"/>
        <v>345000</v>
      </c>
      <c r="L398" s="142">
        <f t="shared" si="322"/>
        <v>110468</v>
      </c>
      <c r="M398" s="142">
        <f t="shared" si="322"/>
        <v>21774</v>
      </c>
      <c r="N398" s="142">
        <f t="shared" si="322"/>
        <v>7522596</v>
      </c>
      <c r="O398" s="142">
        <f t="shared" si="322"/>
        <v>624000</v>
      </c>
      <c r="P398" s="142"/>
      <c r="Q398" s="142"/>
      <c r="R398" s="142"/>
      <c r="S398" s="142"/>
      <c r="T398" s="142"/>
      <c r="U398" s="142"/>
      <c r="V398" s="142"/>
      <c r="W398" s="142"/>
      <c r="X398" s="142"/>
      <c r="Y398" s="142"/>
      <c r="Z398" s="142"/>
      <c r="AA398" s="142"/>
      <c r="AB398" s="142"/>
      <c r="AC398" s="142"/>
      <c r="AD398" s="142"/>
      <c r="AE398" s="142"/>
      <c r="AF398" s="142"/>
      <c r="AG398" s="158" t="s">
        <v>1086</v>
      </c>
      <c r="AH398" s="144">
        <f t="shared" si="293"/>
        <v>69142320</v>
      </c>
      <c r="AI398" s="145">
        <f t="shared" si="294"/>
        <v>43601</v>
      </c>
      <c r="AJ398" s="143">
        <f t="shared" si="297"/>
        <v>582</v>
      </c>
      <c r="AK398" s="146">
        <v>1.0</v>
      </c>
      <c r="AL398" s="146">
        <f>sum(AK166:AK398)</f>
        <v>582</v>
      </c>
      <c r="AM398" s="143">
        <f t="shared" si="319"/>
        <v>12</v>
      </c>
      <c r="AN398" s="134"/>
      <c r="AO398" s="134"/>
      <c r="AP398" s="134"/>
      <c r="AQ398" s="134"/>
      <c r="AR398" s="134"/>
      <c r="AS398" s="134"/>
      <c r="AT398" s="134"/>
      <c r="AU398" s="134"/>
      <c r="AV398" s="134"/>
      <c r="AW398" s="134"/>
      <c r="AX398" s="134"/>
      <c r="AY398" s="134"/>
      <c r="AZ398" s="134"/>
      <c r="BA398" s="134"/>
      <c r="BB398" s="134"/>
    </row>
    <row r="399">
      <c r="A399" s="203" t="str">
        <f>Work!A504</f>
        <v>Nelson City Council</v>
      </c>
      <c r="B399" s="140">
        <f>Work!G504</f>
        <v>43601</v>
      </c>
      <c r="C399" s="142">
        <f t="shared" ref="C399:N399" si="323">C398</f>
        <v>1755481</v>
      </c>
      <c r="D399" s="142">
        <f t="shared" si="323"/>
        <v>7564066</v>
      </c>
      <c r="E399" s="142">
        <f t="shared" si="323"/>
        <v>6200592</v>
      </c>
      <c r="F399" s="142">
        <f t="shared" si="323"/>
        <v>34362769</v>
      </c>
      <c r="G399" s="142">
        <f t="shared" si="323"/>
        <v>4419489</v>
      </c>
      <c r="H399" s="142">
        <f t="shared" si="323"/>
        <v>1301218</v>
      </c>
      <c r="I399" s="142">
        <f t="shared" si="323"/>
        <v>20623</v>
      </c>
      <c r="J399" s="142">
        <f t="shared" si="323"/>
        <v>4894244</v>
      </c>
      <c r="K399" s="142">
        <f t="shared" si="323"/>
        <v>345000</v>
      </c>
      <c r="L399" s="142">
        <f t="shared" si="323"/>
        <v>110468</v>
      </c>
      <c r="M399" s="142">
        <f t="shared" si="323"/>
        <v>21774</v>
      </c>
      <c r="N399" s="142">
        <f t="shared" si="323"/>
        <v>7522596</v>
      </c>
      <c r="O399" s="141">
        <f>Work!E504+O398</f>
        <v>675900</v>
      </c>
      <c r="P399" s="142"/>
      <c r="Q399" s="142"/>
      <c r="R399" s="142"/>
      <c r="S399" s="142"/>
      <c r="T399" s="142"/>
      <c r="U399" s="142"/>
      <c r="V399" s="142"/>
      <c r="W399" s="142"/>
      <c r="X399" s="142"/>
      <c r="Y399" s="142"/>
      <c r="Z399" s="142"/>
      <c r="AA399" s="142"/>
      <c r="AB399" s="142"/>
      <c r="AC399" s="142"/>
      <c r="AD399" s="142"/>
      <c r="AE399" s="142"/>
      <c r="AF399" s="142"/>
      <c r="AG399" s="146" t="s">
        <v>2583</v>
      </c>
      <c r="AH399" s="144">
        <f t="shared" si="293"/>
        <v>69194220</v>
      </c>
      <c r="AI399" s="145">
        <f t="shared" si="294"/>
        <v>43601</v>
      </c>
      <c r="AJ399" s="143">
        <f t="shared" si="297"/>
        <v>583</v>
      </c>
      <c r="AK399" s="146">
        <v>1.0</v>
      </c>
      <c r="AL399" s="146">
        <f>sum(AK166:AK399)</f>
        <v>583</v>
      </c>
      <c r="AM399" s="143">
        <f>AM393</f>
        <v>12</v>
      </c>
      <c r="AN399" s="134"/>
      <c r="AO399" s="134"/>
      <c r="AP399" s="134"/>
      <c r="AQ399" s="134"/>
      <c r="AR399" s="134"/>
      <c r="AS399" s="134"/>
      <c r="AT399" s="134"/>
      <c r="AU399" s="134"/>
      <c r="AV399" s="134"/>
      <c r="AW399" s="134"/>
      <c r="AX399" s="134"/>
      <c r="AY399" s="134"/>
      <c r="AZ399" s="134"/>
      <c r="BA399" s="134"/>
      <c r="BB399" s="134"/>
    </row>
    <row r="400">
      <c r="A400" s="203" t="str">
        <f>Work!A197</f>
        <v>Shropshire Council</v>
      </c>
      <c r="B400" s="140">
        <f>Work!G197</f>
        <v>43601</v>
      </c>
      <c r="C400" s="142">
        <f t="shared" ref="C400:E400" si="324">C399</f>
        <v>1755481</v>
      </c>
      <c r="D400" s="142">
        <f t="shared" si="324"/>
        <v>7564066</v>
      </c>
      <c r="E400" s="142">
        <f t="shared" si="324"/>
        <v>6200592</v>
      </c>
      <c r="F400" s="141">
        <f>Work!E197+F399</f>
        <v>34855969</v>
      </c>
      <c r="G400" s="142">
        <f t="shared" ref="G400:O400" si="325">G399</f>
        <v>4419489</v>
      </c>
      <c r="H400" s="142">
        <f t="shared" si="325"/>
        <v>1301218</v>
      </c>
      <c r="I400" s="142">
        <f t="shared" si="325"/>
        <v>20623</v>
      </c>
      <c r="J400" s="142">
        <f t="shared" si="325"/>
        <v>4894244</v>
      </c>
      <c r="K400" s="142">
        <f t="shared" si="325"/>
        <v>345000</v>
      </c>
      <c r="L400" s="142">
        <f t="shared" si="325"/>
        <v>110468</v>
      </c>
      <c r="M400" s="142">
        <f t="shared" si="325"/>
        <v>21774</v>
      </c>
      <c r="N400" s="142">
        <f t="shared" si="325"/>
        <v>7522596</v>
      </c>
      <c r="O400" s="142">
        <f t="shared" si="325"/>
        <v>675900</v>
      </c>
      <c r="P400" s="142"/>
      <c r="Q400" s="142"/>
      <c r="R400" s="142"/>
      <c r="S400" s="142"/>
      <c r="T400" s="142"/>
      <c r="U400" s="142"/>
      <c r="V400" s="142"/>
      <c r="W400" s="142"/>
      <c r="X400" s="142"/>
      <c r="Y400" s="142"/>
      <c r="Z400" s="142"/>
      <c r="AA400" s="142"/>
      <c r="AB400" s="142"/>
      <c r="AC400" s="142"/>
      <c r="AD400" s="142"/>
      <c r="AE400" s="142"/>
      <c r="AF400" s="142"/>
      <c r="AG400" s="158" t="s">
        <v>1086</v>
      </c>
      <c r="AH400" s="144">
        <f t="shared" si="293"/>
        <v>69687420</v>
      </c>
      <c r="AI400" s="145">
        <f t="shared" si="294"/>
        <v>43601</v>
      </c>
      <c r="AJ400" s="143">
        <f t="shared" si="297"/>
        <v>584</v>
      </c>
      <c r="AK400" s="146">
        <v>1.0</v>
      </c>
      <c r="AL400" s="146">
        <f>sum(AK166:AK400)</f>
        <v>584</v>
      </c>
      <c r="AM400" s="143">
        <f t="shared" ref="AM400:AM409" si="328">AM399</f>
        <v>12</v>
      </c>
      <c r="AN400" s="134"/>
      <c r="AO400" s="134"/>
      <c r="AP400" s="134"/>
      <c r="AQ400" s="134"/>
      <c r="AR400" s="134"/>
      <c r="AS400" s="134"/>
      <c r="AT400" s="134"/>
      <c r="AU400" s="134"/>
      <c r="AV400" s="134"/>
      <c r="AW400" s="134"/>
      <c r="AX400" s="134"/>
      <c r="AY400" s="134"/>
      <c r="AZ400" s="134"/>
      <c r="BA400" s="134"/>
      <c r="BB400" s="134"/>
    </row>
    <row r="401">
      <c r="A401" s="203" t="str">
        <f>Work!A424</f>
        <v>Tönisvorst City Council</v>
      </c>
      <c r="B401" s="140">
        <f>Work!G424</f>
        <v>43601</v>
      </c>
      <c r="C401" s="142">
        <f t="shared" ref="C401:J401" si="326">C400</f>
        <v>1755481</v>
      </c>
      <c r="D401" s="142">
        <f t="shared" si="326"/>
        <v>7564066</v>
      </c>
      <c r="E401" s="142">
        <f t="shared" si="326"/>
        <v>6200592</v>
      </c>
      <c r="F401" s="142">
        <f t="shared" si="326"/>
        <v>34855969</v>
      </c>
      <c r="G401" s="142">
        <f t="shared" si="326"/>
        <v>4419489</v>
      </c>
      <c r="H401" s="142">
        <f t="shared" si="326"/>
        <v>1301218</v>
      </c>
      <c r="I401" s="142">
        <f t="shared" si="326"/>
        <v>20623</v>
      </c>
      <c r="J401" s="142">
        <f t="shared" si="326"/>
        <v>4894244</v>
      </c>
      <c r="K401" s="141">
        <f>Work!E424+K400</f>
        <v>374699</v>
      </c>
      <c r="L401" s="142">
        <f t="shared" ref="L401:O401" si="327">L400</f>
        <v>110468</v>
      </c>
      <c r="M401" s="142">
        <f t="shared" si="327"/>
        <v>21774</v>
      </c>
      <c r="N401" s="142">
        <f t="shared" si="327"/>
        <v>7522596</v>
      </c>
      <c r="O401" s="142">
        <f t="shared" si="327"/>
        <v>675900</v>
      </c>
      <c r="P401" s="142"/>
      <c r="Q401" s="142"/>
      <c r="R401" s="142"/>
      <c r="S401" s="142"/>
      <c r="T401" s="142"/>
      <c r="U401" s="142"/>
      <c r="V401" s="142"/>
      <c r="W401" s="142"/>
      <c r="X401" s="142"/>
      <c r="Y401" s="142"/>
      <c r="Z401" s="142"/>
      <c r="AA401" s="142"/>
      <c r="AB401" s="142"/>
      <c r="AC401" s="142"/>
      <c r="AD401" s="142"/>
      <c r="AE401" s="142"/>
      <c r="AF401" s="142"/>
      <c r="AG401" s="146" t="s">
        <v>2360</v>
      </c>
      <c r="AH401" s="144">
        <f t="shared" si="293"/>
        <v>69717119</v>
      </c>
      <c r="AI401" s="145">
        <f t="shared" si="294"/>
        <v>43601</v>
      </c>
      <c r="AJ401" s="143">
        <f t="shared" si="297"/>
        <v>585</v>
      </c>
      <c r="AK401" s="146">
        <v>1.0</v>
      </c>
      <c r="AL401" s="146">
        <f>sum(AK166:AK401)</f>
        <v>585</v>
      </c>
      <c r="AM401" s="143">
        <f t="shared" si="328"/>
        <v>12</v>
      </c>
      <c r="AN401" s="134"/>
      <c r="AO401" s="134"/>
      <c r="AP401" s="134"/>
      <c r="AQ401" s="134"/>
      <c r="AR401" s="134"/>
      <c r="AS401" s="134"/>
      <c r="AT401" s="134"/>
      <c r="AU401" s="134"/>
      <c r="AV401" s="134"/>
      <c r="AW401" s="134"/>
      <c r="AX401" s="134"/>
      <c r="AY401" s="134"/>
      <c r="AZ401" s="134"/>
      <c r="BA401" s="134"/>
      <c r="BB401" s="134"/>
    </row>
    <row r="402">
      <c r="A402" s="203" t="str">
        <f>Work!A550</f>
        <v>Wil City Council</v>
      </c>
      <c r="B402" s="140">
        <f>Work!G550</f>
        <v>43601</v>
      </c>
      <c r="C402" s="142">
        <f t="shared" ref="C402:G402" si="329">C401</f>
        <v>1755481</v>
      </c>
      <c r="D402" s="142">
        <f t="shared" si="329"/>
        <v>7564066</v>
      </c>
      <c r="E402" s="142">
        <f t="shared" si="329"/>
        <v>6200592</v>
      </c>
      <c r="F402" s="142">
        <f t="shared" si="329"/>
        <v>34855969</v>
      </c>
      <c r="G402" s="142">
        <f t="shared" si="329"/>
        <v>4419489</v>
      </c>
      <c r="H402" s="141">
        <f>Work!E550+H401</f>
        <v>1325218</v>
      </c>
      <c r="I402" s="142">
        <f t="shared" ref="I402:O402" si="330">I401</f>
        <v>20623</v>
      </c>
      <c r="J402" s="142">
        <f t="shared" si="330"/>
        <v>4894244</v>
      </c>
      <c r="K402" s="142">
        <f t="shared" si="330"/>
        <v>374699</v>
      </c>
      <c r="L402" s="142">
        <f t="shared" si="330"/>
        <v>110468</v>
      </c>
      <c r="M402" s="142">
        <f t="shared" si="330"/>
        <v>21774</v>
      </c>
      <c r="N402" s="142">
        <f t="shared" si="330"/>
        <v>7522596</v>
      </c>
      <c r="O402" s="142">
        <f t="shared" si="330"/>
        <v>675900</v>
      </c>
      <c r="P402" s="142"/>
      <c r="Q402" s="142"/>
      <c r="R402" s="142"/>
      <c r="S402" s="142"/>
      <c r="T402" s="142"/>
      <c r="U402" s="142"/>
      <c r="V402" s="142"/>
      <c r="W402" s="142"/>
      <c r="X402" s="142"/>
      <c r="Y402" s="142"/>
      <c r="Z402" s="142"/>
      <c r="AA402" s="142"/>
      <c r="AB402" s="142"/>
      <c r="AC402" s="142"/>
      <c r="AD402" s="142"/>
      <c r="AE402" s="142"/>
      <c r="AF402" s="142"/>
      <c r="AG402" s="146" t="s">
        <v>1369</v>
      </c>
      <c r="AH402" s="144">
        <f t="shared" si="293"/>
        <v>69741119</v>
      </c>
      <c r="AI402" s="145">
        <f t="shared" si="294"/>
        <v>43601</v>
      </c>
      <c r="AJ402" s="143">
        <f t="shared" si="297"/>
        <v>586</v>
      </c>
      <c r="AK402" s="146">
        <v>1.0</v>
      </c>
      <c r="AL402" s="146">
        <f>sum(AK166:AK402)</f>
        <v>586</v>
      </c>
      <c r="AM402" s="143">
        <f t="shared" si="328"/>
        <v>12</v>
      </c>
      <c r="AN402" s="134"/>
      <c r="AO402" s="134"/>
      <c r="AP402" s="134"/>
      <c r="AQ402" s="134"/>
      <c r="AR402" s="134"/>
      <c r="AS402" s="134"/>
      <c r="AT402" s="134"/>
      <c r="AU402" s="134"/>
      <c r="AV402" s="134"/>
      <c r="AW402" s="134"/>
      <c r="AX402" s="134"/>
      <c r="AY402" s="134"/>
      <c r="AZ402" s="134"/>
      <c r="BA402" s="134"/>
      <c r="BB402" s="134"/>
    </row>
    <row r="403">
      <c r="A403" s="203" t="str">
        <f>Work!A425</f>
        <v>Herford City Council</v>
      </c>
      <c r="B403" s="140">
        <f>Work!G425</f>
        <v>43602</v>
      </c>
      <c r="C403" s="142">
        <f t="shared" ref="C403:J403" si="331">C402</f>
        <v>1755481</v>
      </c>
      <c r="D403" s="142">
        <f t="shared" si="331"/>
        <v>7564066</v>
      </c>
      <c r="E403" s="142">
        <f t="shared" si="331"/>
        <v>6200592</v>
      </c>
      <c r="F403" s="142">
        <f t="shared" si="331"/>
        <v>34855969</v>
      </c>
      <c r="G403" s="142">
        <f t="shared" si="331"/>
        <v>4419489</v>
      </c>
      <c r="H403" s="142">
        <f t="shared" si="331"/>
        <v>1325218</v>
      </c>
      <c r="I403" s="142">
        <f t="shared" si="331"/>
        <v>20623</v>
      </c>
      <c r="J403" s="142">
        <f t="shared" si="331"/>
        <v>4894244</v>
      </c>
      <c r="K403" s="141">
        <f>Work!E425+K402</f>
        <v>441307</v>
      </c>
      <c r="L403" s="142">
        <f t="shared" ref="L403:O403" si="332">L402</f>
        <v>110468</v>
      </c>
      <c r="M403" s="142">
        <f t="shared" si="332"/>
        <v>21774</v>
      </c>
      <c r="N403" s="142">
        <f t="shared" si="332"/>
        <v>7522596</v>
      </c>
      <c r="O403" s="142">
        <f t="shared" si="332"/>
        <v>675900</v>
      </c>
      <c r="P403" s="142"/>
      <c r="Q403" s="142"/>
      <c r="R403" s="142"/>
      <c r="S403" s="142"/>
      <c r="T403" s="142"/>
      <c r="U403" s="142"/>
      <c r="V403" s="142"/>
      <c r="W403" s="142"/>
      <c r="X403" s="142"/>
      <c r="Y403" s="142"/>
      <c r="Z403" s="142"/>
      <c r="AA403" s="142"/>
      <c r="AB403" s="142"/>
      <c r="AC403" s="142"/>
      <c r="AD403" s="142"/>
      <c r="AE403" s="142"/>
      <c r="AF403" s="142"/>
      <c r="AG403" s="146" t="s">
        <v>2360</v>
      </c>
      <c r="AH403" s="144">
        <f t="shared" si="293"/>
        <v>69807727</v>
      </c>
      <c r="AI403" s="145">
        <f t="shared" si="294"/>
        <v>43602</v>
      </c>
      <c r="AJ403" s="143">
        <f t="shared" si="297"/>
        <v>587</v>
      </c>
      <c r="AK403" s="146">
        <v>1.0</v>
      </c>
      <c r="AL403" s="146">
        <f>sum(AK166:AK403)</f>
        <v>587</v>
      </c>
      <c r="AM403" s="143">
        <f t="shared" si="328"/>
        <v>12</v>
      </c>
      <c r="AN403" s="134"/>
      <c r="AO403" s="134"/>
      <c r="AP403" s="134"/>
      <c r="AQ403" s="134"/>
      <c r="AR403" s="134"/>
      <c r="AS403" s="134"/>
      <c r="AT403" s="134"/>
      <c r="AU403" s="134"/>
      <c r="AV403" s="134"/>
      <c r="AW403" s="134"/>
      <c r="AX403" s="134"/>
      <c r="AY403" s="134"/>
      <c r="AZ403" s="134"/>
      <c r="BA403" s="134"/>
      <c r="BB403" s="134"/>
    </row>
    <row r="404">
      <c r="A404" s="203" t="str">
        <f>Work!A371</f>
        <v>Vuntut Gwitchin First Nation (Old Crow)</v>
      </c>
      <c r="B404" s="140">
        <f>Work!G371</f>
        <v>43604</v>
      </c>
      <c r="C404" s="142">
        <f t="shared" ref="C404:F404" si="333">C403</f>
        <v>1755481</v>
      </c>
      <c r="D404" s="142">
        <f t="shared" si="333"/>
        <v>7564066</v>
      </c>
      <c r="E404" s="142">
        <f t="shared" si="333"/>
        <v>6200592</v>
      </c>
      <c r="F404" s="142">
        <f t="shared" si="333"/>
        <v>34855969</v>
      </c>
      <c r="G404" s="141">
        <f>Work!E371+G403</f>
        <v>4419789</v>
      </c>
      <c r="H404" s="142">
        <f t="shared" ref="H404:O404" si="334">H403</f>
        <v>1325218</v>
      </c>
      <c r="I404" s="142">
        <f t="shared" si="334"/>
        <v>20623</v>
      </c>
      <c r="J404" s="142">
        <f t="shared" si="334"/>
        <v>4894244</v>
      </c>
      <c r="K404" s="142">
        <f t="shared" si="334"/>
        <v>441307</v>
      </c>
      <c r="L404" s="142">
        <f t="shared" si="334"/>
        <v>110468</v>
      </c>
      <c r="M404" s="142">
        <f t="shared" si="334"/>
        <v>21774</v>
      </c>
      <c r="N404" s="142">
        <f t="shared" si="334"/>
        <v>7522596</v>
      </c>
      <c r="O404" s="142">
        <f t="shared" si="334"/>
        <v>675900</v>
      </c>
      <c r="P404" s="142"/>
      <c r="Q404" s="142"/>
      <c r="R404" s="142"/>
      <c r="S404" s="142"/>
      <c r="T404" s="142"/>
      <c r="U404" s="142"/>
      <c r="V404" s="142"/>
      <c r="W404" s="142"/>
      <c r="X404" s="142"/>
      <c r="Y404" s="142"/>
      <c r="Z404" s="142"/>
      <c r="AA404" s="142"/>
      <c r="AB404" s="142"/>
      <c r="AC404" s="142"/>
      <c r="AD404" s="142"/>
      <c r="AE404" s="142"/>
      <c r="AF404" s="142"/>
      <c r="AG404" s="146" t="s">
        <v>1206</v>
      </c>
      <c r="AH404" s="144">
        <f t="shared" si="293"/>
        <v>69808027</v>
      </c>
      <c r="AI404" s="145">
        <f t="shared" si="294"/>
        <v>43604</v>
      </c>
      <c r="AJ404" s="143">
        <f t="shared" si="297"/>
        <v>588</v>
      </c>
      <c r="AK404" s="146">
        <v>1.0</v>
      </c>
      <c r="AL404" s="146">
        <f>sum(AK166:AK404)</f>
        <v>588</v>
      </c>
      <c r="AM404" s="143">
        <f t="shared" si="328"/>
        <v>12</v>
      </c>
      <c r="AN404" s="134"/>
      <c r="AO404" s="134"/>
      <c r="AP404" s="134"/>
      <c r="AQ404" s="134"/>
      <c r="AR404" s="134"/>
      <c r="AS404" s="134"/>
      <c r="AT404" s="134"/>
      <c r="AU404" s="134"/>
      <c r="AV404" s="134"/>
      <c r="AW404" s="134"/>
      <c r="AX404" s="134"/>
      <c r="AY404" s="134"/>
      <c r="AZ404" s="134"/>
      <c r="BA404" s="134"/>
      <c r="BB404" s="134"/>
    </row>
    <row r="405">
      <c r="A405" s="203" t="str">
        <f>Work!A481</f>
        <v>Milan City Council</v>
      </c>
      <c r="B405" s="140">
        <f>Work!G481</f>
        <v>43605</v>
      </c>
      <c r="C405" s="142">
        <f t="shared" ref="C405:H405" si="335">C404</f>
        <v>1755481</v>
      </c>
      <c r="D405" s="142">
        <f t="shared" si="335"/>
        <v>7564066</v>
      </c>
      <c r="E405" s="142">
        <f t="shared" si="335"/>
        <v>6200592</v>
      </c>
      <c r="F405" s="142">
        <f t="shared" si="335"/>
        <v>34855969</v>
      </c>
      <c r="G405" s="142">
        <f t="shared" si="335"/>
        <v>4419789</v>
      </c>
      <c r="H405" s="142">
        <f t="shared" si="335"/>
        <v>1325218</v>
      </c>
      <c r="I405" s="141">
        <f>Work!E481+I404</f>
        <v>1415897</v>
      </c>
      <c r="J405" s="142">
        <f t="shared" ref="J405:O405" si="336">J404</f>
        <v>4894244</v>
      </c>
      <c r="K405" s="142">
        <f t="shared" si="336"/>
        <v>441307</v>
      </c>
      <c r="L405" s="142">
        <f t="shared" si="336"/>
        <v>110468</v>
      </c>
      <c r="M405" s="142">
        <f t="shared" si="336"/>
        <v>21774</v>
      </c>
      <c r="N405" s="142">
        <f t="shared" si="336"/>
        <v>7522596</v>
      </c>
      <c r="O405" s="142">
        <f t="shared" si="336"/>
        <v>675900</v>
      </c>
      <c r="P405" s="142"/>
      <c r="Q405" s="142"/>
      <c r="R405" s="142"/>
      <c r="S405" s="142"/>
      <c r="T405" s="142"/>
      <c r="U405" s="142"/>
      <c r="V405" s="142"/>
      <c r="W405" s="142"/>
      <c r="X405" s="142"/>
      <c r="Y405" s="142"/>
      <c r="Z405" s="142"/>
      <c r="AA405" s="142"/>
      <c r="AB405" s="142"/>
      <c r="AC405" s="142"/>
      <c r="AD405" s="142"/>
      <c r="AE405" s="142"/>
      <c r="AF405" s="142"/>
      <c r="AG405" s="146" t="s">
        <v>2288</v>
      </c>
      <c r="AH405" s="144">
        <f t="shared" si="293"/>
        <v>71203301</v>
      </c>
      <c r="AI405" s="145">
        <f t="shared" si="294"/>
        <v>43605</v>
      </c>
      <c r="AJ405" s="143">
        <f t="shared" si="297"/>
        <v>589</v>
      </c>
      <c r="AK405" s="146">
        <v>1.0</v>
      </c>
      <c r="AL405" s="146">
        <f>sum(AK166:AK405)</f>
        <v>589</v>
      </c>
      <c r="AM405" s="143">
        <f t="shared" si="328"/>
        <v>12</v>
      </c>
      <c r="AN405" s="134"/>
      <c r="AO405" s="134"/>
      <c r="AP405" s="134"/>
      <c r="AQ405" s="134"/>
      <c r="AR405" s="134"/>
      <c r="AS405" s="134"/>
      <c r="AT405" s="134"/>
      <c r="AU405" s="134"/>
      <c r="AV405" s="134"/>
      <c r="AW405" s="134"/>
      <c r="AX405" s="134"/>
      <c r="AY405" s="134"/>
      <c r="AZ405" s="134"/>
      <c r="BA405" s="134"/>
      <c r="BB405" s="134"/>
    </row>
    <row r="406">
      <c r="A406" s="203" t="str">
        <f>Work!A198</f>
        <v>South Brent Parish Council</v>
      </c>
      <c r="B406" s="140">
        <f>Work!G198</f>
        <v>43605</v>
      </c>
      <c r="C406" s="142">
        <f t="shared" ref="C406:O406" si="337">C405</f>
        <v>1755481</v>
      </c>
      <c r="D406" s="142">
        <f t="shared" si="337"/>
        <v>7564066</v>
      </c>
      <c r="E406" s="142">
        <f t="shared" si="337"/>
        <v>6200592</v>
      </c>
      <c r="F406" s="163">
        <f t="shared" si="337"/>
        <v>34855969</v>
      </c>
      <c r="G406" s="142">
        <f t="shared" si="337"/>
        <v>4419789</v>
      </c>
      <c r="H406" s="142">
        <f t="shared" si="337"/>
        <v>1325218</v>
      </c>
      <c r="I406" s="142">
        <f t="shared" si="337"/>
        <v>1415897</v>
      </c>
      <c r="J406" s="142">
        <f t="shared" si="337"/>
        <v>4894244</v>
      </c>
      <c r="K406" s="142">
        <f t="shared" si="337"/>
        <v>441307</v>
      </c>
      <c r="L406" s="142">
        <f t="shared" si="337"/>
        <v>110468</v>
      </c>
      <c r="M406" s="142">
        <f t="shared" si="337"/>
        <v>21774</v>
      </c>
      <c r="N406" s="142">
        <f t="shared" si="337"/>
        <v>7522596</v>
      </c>
      <c r="O406" s="142">
        <f t="shared" si="337"/>
        <v>675900</v>
      </c>
      <c r="P406" s="142"/>
      <c r="Q406" s="142"/>
      <c r="R406" s="142"/>
      <c r="S406" s="142"/>
      <c r="T406" s="142"/>
      <c r="U406" s="142"/>
      <c r="V406" s="142"/>
      <c r="W406" s="142"/>
      <c r="X406" s="142"/>
      <c r="Y406" s="142"/>
      <c r="Z406" s="142"/>
      <c r="AA406" s="142"/>
      <c r="AB406" s="142"/>
      <c r="AC406" s="142"/>
      <c r="AD406" s="142"/>
      <c r="AE406" s="142"/>
      <c r="AF406" s="142"/>
      <c r="AG406" s="158" t="s">
        <v>1086</v>
      </c>
      <c r="AH406" s="144">
        <f t="shared" si="293"/>
        <v>71203301</v>
      </c>
      <c r="AI406" s="145">
        <f t="shared" si="294"/>
        <v>43605</v>
      </c>
      <c r="AJ406" s="143">
        <f t="shared" si="297"/>
        <v>590</v>
      </c>
      <c r="AK406" s="146">
        <v>1.0</v>
      </c>
      <c r="AL406" s="146">
        <f>sum(AK166:AK406)</f>
        <v>590</v>
      </c>
      <c r="AM406" s="143">
        <f t="shared" si="328"/>
        <v>12</v>
      </c>
      <c r="AN406" s="134"/>
      <c r="AO406" s="134"/>
      <c r="AP406" s="134"/>
      <c r="AQ406" s="134"/>
      <c r="AR406" s="134"/>
      <c r="AS406" s="134"/>
      <c r="AT406" s="134"/>
      <c r="AU406" s="134"/>
      <c r="AV406" s="134"/>
      <c r="AW406" s="134"/>
      <c r="AX406" s="134"/>
      <c r="AY406" s="134"/>
      <c r="AZ406" s="134"/>
      <c r="BA406" s="134"/>
      <c r="BB406" s="134"/>
    </row>
    <row r="407">
      <c r="A407" s="203" t="str">
        <f>Work!A426</f>
        <v>City of Bad Segeberg</v>
      </c>
      <c r="B407" s="140">
        <f>Work!G426</f>
        <v>43606</v>
      </c>
      <c r="C407" s="142">
        <f t="shared" ref="C407:J407" si="338">C406</f>
        <v>1755481</v>
      </c>
      <c r="D407" s="142">
        <f t="shared" si="338"/>
        <v>7564066</v>
      </c>
      <c r="E407" s="142">
        <f t="shared" si="338"/>
        <v>6200592</v>
      </c>
      <c r="F407" s="142">
        <f t="shared" si="338"/>
        <v>34855969</v>
      </c>
      <c r="G407" s="142">
        <f t="shared" si="338"/>
        <v>4419789</v>
      </c>
      <c r="H407" s="142">
        <f t="shared" si="338"/>
        <v>1325218</v>
      </c>
      <c r="I407" s="142">
        <f t="shared" si="338"/>
        <v>1415897</v>
      </c>
      <c r="J407" s="142">
        <f t="shared" si="338"/>
        <v>4894244</v>
      </c>
      <c r="K407" s="141">
        <f>Work!E426+K406</f>
        <v>458574</v>
      </c>
      <c r="L407" s="142">
        <f t="shared" ref="L407:O407" si="339">L406</f>
        <v>110468</v>
      </c>
      <c r="M407" s="142">
        <f t="shared" si="339"/>
        <v>21774</v>
      </c>
      <c r="N407" s="142">
        <f t="shared" si="339"/>
        <v>7522596</v>
      </c>
      <c r="O407" s="142">
        <f t="shared" si="339"/>
        <v>675900</v>
      </c>
      <c r="P407" s="142"/>
      <c r="Q407" s="142"/>
      <c r="R407" s="142"/>
      <c r="S407" s="142"/>
      <c r="T407" s="142"/>
      <c r="U407" s="142"/>
      <c r="V407" s="142"/>
      <c r="W407" s="142"/>
      <c r="X407" s="142"/>
      <c r="Y407" s="142"/>
      <c r="Z407" s="142"/>
      <c r="AA407" s="142"/>
      <c r="AB407" s="142"/>
      <c r="AC407" s="142"/>
      <c r="AD407" s="142"/>
      <c r="AE407" s="142"/>
      <c r="AF407" s="142"/>
      <c r="AG407" s="146" t="s">
        <v>2360</v>
      </c>
      <c r="AH407" s="144">
        <f t="shared" si="293"/>
        <v>71220568</v>
      </c>
      <c r="AI407" s="145">
        <f t="shared" si="294"/>
        <v>43606</v>
      </c>
      <c r="AJ407" s="143">
        <f t="shared" si="297"/>
        <v>591</v>
      </c>
      <c r="AK407" s="146">
        <v>1.0</v>
      </c>
      <c r="AL407" s="146">
        <f>sum(AK166:AK407)</f>
        <v>591</v>
      </c>
      <c r="AM407" s="143">
        <f t="shared" si="328"/>
        <v>12</v>
      </c>
      <c r="AN407" s="134"/>
      <c r="AO407" s="134"/>
      <c r="AP407" s="134"/>
      <c r="AQ407" s="134"/>
      <c r="AR407" s="134"/>
      <c r="AS407" s="134"/>
      <c r="AT407" s="134"/>
      <c r="AU407" s="134"/>
      <c r="AV407" s="134"/>
      <c r="AW407" s="134"/>
      <c r="AX407" s="134"/>
      <c r="AY407" s="134"/>
      <c r="AZ407" s="134"/>
      <c r="BA407" s="134"/>
      <c r="BB407" s="134"/>
    </row>
    <row r="408">
      <c r="A408" s="203" t="str">
        <f>Work!A199</f>
        <v>Cheshire West and Chester Council</v>
      </c>
      <c r="B408" s="140">
        <f>Work!G199</f>
        <v>43606</v>
      </c>
      <c r="C408" s="142">
        <f t="shared" ref="C408:E408" si="340">C407</f>
        <v>1755481</v>
      </c>
      <c r="D408" s="142">
        <f t="shared" si="340"/>
        <v>7564066</v>
      </c>
      <c r="E408" s="142">
        <f t="shared" si="340"/>
        <v>6200592</v>
      </c>
      <c r="F408" s="141">
        <f>Work!E199+F407</f>
        <v>35193969</v>
      </c>
      <c r="G408" s="142">
        <f t="shared" ref="G408:O408" si="341">G407</f>
        <v>4419789</v>
      </c>
      <c r="H408" s="142">
        <f t="shared" si="341"/>
        <v>1325218</v>
      </c>
      <c r="I408" s="142">
        <f t="shared" si="341"/>
        <v>1415897</v>
      </c>
      <c r="J408" s="142">
        <f t="shared" si="341"/>
        <v>4894244</v>
      </c>
      <c r="K408" s="142">
        <f t="shared" si="341"/>
        <v>458574</v>
      </c>
      <c r="L408" s="142">
        <f t="shared" si="341"/>
        <v>110468</v>
      </c>
      <c r="M408" s="142">
        <f t="shared" si="341"/>
        <v>21774</v>
      </c>
      <c r="N408" s="142">
        <f t="shared" si="341"/>
        <v>7522596</v>
      </c>
      <c r="O408" s="142">
        <f t="shared" si="341"/>
        <v>675900</v>
      </c>
      <c r="P408" s="142"/>
      <c r="Q408" s="142"/>
      <c r="R408" s="142"/>
      <c r="S408" s="142"/>
      <c r="T408" s="142"/>
      <c r="U408" s="142"/>
      <c r="V408" s="142"/>
      <c r="W408" s="142"/>
      <c r="X408" s="142"/>
      <c r="Y408" s="142"/>
      <c r="Z408" s="142"/>
      <c r="AA408" s="142"/>
      <c r="AB408" s="142"/>
      <c r="AC408" s="142"/>
      <c r="AD408" s="142"/>
      <c r="AE408" s="142"/>
      <c r="AF408" s="142"/>
      <c r="AG408" s="158" t="s">
        <v>1086</v>
      </c>
      <c r="AH408" s="144">
        <f t="shared" si="293"/>
        <v>71558568</v>
      </c>
      <c r="AI408" s="145">
        <f t="shared" si="294"/>
        <v>43606</v>
      </c>
      <c r="AJ408" s="143">
        <f t="shared" si="297"/>
        <v>592</v>
      </c>
      <c r="AK408" s="146">
        <v>1.0</v>
      </c>
      <c r="AL408" s="146">
        <f>sum(AK166:AK408)</f>
        <v>592</v>
      </c>
      <c r="AM408" s="143">
        <f t="shared" si="328"/>
        <v>12</v>
      </c>
      <c r="AN408" s="134"/>
      <c r="AO408" s="134"/>
      <c r="AP408" s="134"/>
      <c r="AQ408" s="134"/>
      <c r="AR408" s="134"/>
      <c r="AS408" s="134"/>
      <c r="AT408" s="134"/>
      <c r="AU408" s="134"/>
      <c r="AV408" s="134"/>
      <c r="AW408" s="134"/>
      <c r="AX408" s="134"/>
      <c r="AY408" s="134"/>
      <c r="AZ408" s="134"/>
      <c r="BA408" s="134"/>
      <c r="BB408" s="134"/>
    </row>
    <row r="409">
      <c r="A409" s="203" t="str">
        <f>Work!A200</f>
        <v>North Hertfordshire District Council</v>
      </c>
      <c r="B409" s="140">
        <f>Work!G200</f>
        <v>43606</v>
      </c>
      <c r="C409" s="142">
        <f t="shared" ref="C409:E409" si="342">C408</f>
        <v>1755481</v>
      </c>
      <c r="D409" s="142">
        <f t="shared" si="342"/>
        <v>7564066</v>
      </c>
      <c r="E409" s="142">
        <f t="shared" si="342"/>
        <v>6200592</v>
      </c>
      <c r="F409" s="141">
        <f>Work!E200+F408</f>
        <v>35327290</v>
      </c>
      <c r="G409" s="142">
        <f t="shared" ref="G409:O409" si="343">G408</f>
        <v>4419789</v>
      </c>
      <c r="H409" s="142">
        <f t="shared" si="343"/>
        <v>1325218</v>
      </c>
      <c r="I409" s="142">
        <f t="shared" si="343"/>
        <v>1415897</v>
      </c>
      <c r="J409" s="142">
        <f t="shared" si="343"/>
        <v>4894244</v>
      </c>
      <c r="K409" s="142">
        <f t="shared" si="343"/>
        <v>458574</v>
      </c>
      <c r="L409" s="142">
        <f t="shared" si="343"/>
        <v>110468</v>
      </c>
      <c r="M409" s="142">
        <f t="shared" si="343"/>
        <v>21774</v>
      </c>
      <c r="N409" s="142">
        <f t="shared" si="343"/>
        <v>7522596</v>
      </c>
      <c r="O409" s="142">
        <f t="shared" si="343"/>
        <v>675900</v>
      </c>
      <c r="P409" s="142"/>
      <c r="Q409" s="142"/>
      <c r="R409" s="142"/>
      <c r="S409" s="142"/>
      <c r="T409" s="142"/>
      <c r="U409" s="142"/>
      <c r="V409" s="142"/>
      <c r="W409" s="142"/>
      <c r="X409" s="142"/>
      <c r="Y409" s="142"/>
      <c r="Z409" s="142"/>
      <c r="AA409" s="142"/>
      <c r="AB409" s="142"/>
      <c r="AC409" s="142"/>
      <c r="AD409" s="142"/>
      <c r="AE409" s="142"/>
      <c r="AF409" s="142"/>
      <c r="AG409" s="158" t="s">
        <v>1086</v>
      </c>
      <c r="AH409" s="144">
        <f t="shared" si="293"/>
        <v>71691889</v>
      </c>
      <c r="AI409" s="145">
        <f t="shared" si="294"/>
        <v>43606</v>
      </c>
      <c r="AJ409" s="143">
        <f t="shared" si="297"/>
        <v>593</v>
      </c>
      <c r="AK409" s="146">
        <v>1.0</v>
      </c>
      <c r="AL409" s="146">
        <f>sum(AK166:AK409)</f>
        <v>593</v>
      </c>
      <c r="AM409" s="143">
        <f t="shared" si="328"/>
        <v>12</v>
      </c>
      <c r="AN409" s="134"/>
      <c r="AO409" s="134"/>
      <c r="AP409" s="134"/>
      <c r="AQ409" s="134"/>
      <c r="AR409" s="134"/>
      <c r="AS409" s="134"/>
      <c r="AT409" s="134"/>
      <c r="AU409" s="134"/>
      <c r="AV409" s="134"/>
      <c r="AW409" s="134"/>
      <c r="AX409" s="134"/>
      <c r="AY409" s="134"/>
      <c r="AZ409" s="134"/>
      <c r="BA409" s="134"/>
      <c r="BB409" s="134"/>
    </row>
    <row r="410">
      <c r="A410" s="256" t="str">
        <f>Work!A404</f>
        <v>Prague 7th District Council</v>
      </c>
      <c r="B410" s="140">
        <f>Work!G404</f>
        <v>43606</v>
      </c>
      <c r="C410" s="142">
        <f t="shared" ref="C410:O410" si="344">C409</f>
        <v>1755481</v>
      </c>
      <c r="D410" s="142">
        <f t="shared" si="344"/>
        <v>7564066</v>
      </c>
      <c r="E410" s="142">
        <f t="shared" si="344"/>
        <v>6200592</v>
      </c>
      <c r="F410" s="142">
        <f t="shared" si="344"/>
        <v>35327290</v>
      </c>
      <c r="G410" s="142">
        <f t="shared" si="344"/>
        <v>4419789</v>
      </c>
      <c r="H410" s="142">
        <f t="shared" si="344"/>
        <v>1325218</v>
      </c>
      <c r="I410" s="142">
        <f t="shared" si="344"/>
        <v>1415897</v>
      </c>
      <c r="J410" s="142">
        <f t="shared" si="344"/>
        <v>4894244</v>
      </c>
      <c r="K410" s="142">
        <f t="shared" si="344"/>
        <v>458574</v>
      </c>
      <c r="L410" s="142">
        <f t="shared" si="344"/>
        <v>110468</v>
      </c>
      <c r="M410" s="142">
        <f t="shared" si="344"/>
        <v>21774</v>
      </c>
      <c r="N410" s="142">
        <f t="shared" si="344"/>
        <v>7522596</v>
      </c>
      <c r="O410" s="142">
        <f t="shared" si="344"/>
        <v>675900</v>
      </c>
      <c r="P410" s="141">
        <f>Work!E404</f>
        <v>44000</v>
      </c>
      <c r="Q410" s="141"/>
      <c r="R410" s="141"/>
      <c r="S410" s="141"/>
      <c r="T410" s="141"/>
      <c r="U410" s="141"/>
      <c r="V410" s="141"/>
      <c r="W410" s="141"/>
      <c r="X410" s="141"/>
      <c r="Y410" s="141"/>
      <c r="Z410" s="141"/>
      <c r="AA410" s="141"/>
      <c r="AB410" s="141"/>
      <c r="AC410" s="141"/>
      <c r="AD410" s="141"/>
      <c r="AE410" s="141"/>
      <c r="AF410" s="141"/>
      <c r="AG410" s="146" t="s">
        <v>2699</v>
      </c>
      <c r="AH410" s="144">
        <f t="shared" si="293"/>
        <v>71735889</v>
      </c>
      <c r="AI410" s="145">
        <f t="shared" si="294"/>
        <v>43606</v>
      </c>
      <c r="AJ410" s="143">
        <f t="shared" si="297"/>
        <v>594</v>
      </c>
      <c r="AK410" s="146">
        <v>1.0</v>
      </c>
      <c r="AL410" s="146">
        <f>sum(AK166:AK410)</f>
        <v>594</v>
      </c>
      <c r="AM410" s="143">
        <f>AM409+1</f>
        <v>13</v>
      </c>
      <c r="AN410" s="134"/>
      <c r="AO410" s="134"/>
      <c r="AP410" s="134"/>
      <c r="AQ410" s="134"/>
      <c r="AR410" s="134"/>
      <c r="AS410" s="134"/>
      <c r="AT410" s="134"/>
      <c r="AU410" s="134"/>
      <c r="AV410" s="134"/>
      <c r="AW410" s="134"/>
      <c r="AX410" s="134"/>
      <c r="AY410" s="134"/>
      <c r="AZ410" s="134"/>
      <c r="BA410" s="134"/>
      <c r="BB410" s="134"/>
    </row>
    <row r="411">
      <c r="A411" s="208" t="str">
        <f>Work!A372</f>
        <v>Quebec 1</v>
      </c>
      <c r="B411" s="149">
        <f>Work!G372</f>
        <v>43606</v>
      </c>
      <c r="C411" s="150">
        <f t="shared" ref="C411:D411" si="345">C410</f>
        <v>1755481</v>
      </c>
      <c r="D411" s="150">
        <f t="shared" si="345"/>
        <v>7564066</v>
      </c>
      <c r="E411" s="151">
        <f>Work!E372+E410</f>
        <v>6202872</v>
      </c>
      <c r="F411" s="150">
        <f t="shared" ref="F411:P411" si="346">F410</f>
        <v>35327290</v>
      </c>
      <c r="G411" s="150">
        <f t="shared" si="346"/>
        <v>4419789</v>
      </c>
      <c r="H411" s="150">
        <f t="shared" si="346"/>
        <v>1325218</v>
      </c>
      <c r="I411" s="150">
        <f t="shared" si="346"/>
        <v>1415897</v>
      </c>
      <c r="J411" s="150">
        <f t="shared" si="346"/>
        <v>4894244</v>
      </c>
      <c r="K411" s="150">
        <f t="shared" si="346"/>
        <v>458574</v>
      </c>
      <c r="L411" s="150">
        <f t="shared" si="346"/>
        <v>110468</v>
      </c>
      <c r="M411" s="150">
        <f t="shared" si="346"/>
        <v>21774</v>
      </c>
      <c r="N411" s="150">
        <f t="shared" si="346"/>
        <v>7522596</v>
      </c>
      <c r="O411" s="150">
        <f t="shared" si="346"/>
        <v>675900</v>
      </c>
      <c r="P411" s="150">
        <f t="shared" si="346"/>
        <v>44000</v>
      </c>
      <c r="Q411" s="150"/>
      <c r="R411" s="150"/>
      <c r="S411" s="150"/>
      <c r="T411" s="150"/>
      <c r="U411" s="150"/>
      <c r="V411" s="150"/>
      <c r="W411" s="150"/>
      <c r="X411" s="150"/>
      <c r="Y411" s="150"/>
      <c r="Z411" s="150"/>
      <c r="AA411" s="150"/>
      <c r="AB411" s="150"/>
      <c r="AC411" s="150"/>
      <c r="AD411" s="150"/>
      <c r="AE411" s="150"/>
      <c r="AF411" s="150"/>
      <c r="AG411" s="155" t="s">
        <v>1049</v>
      </c>
      <c r="AH411" s="153">
        <f t="shared" si="293"/>
        <v>71738169</v>
      </c>
      <c r="AI411" s="154">
        <f t="shared" si="294"/>
        <v>43606</v>
      </c>
      <c r="AJ411" s="152">
        <f t="shared" si="297"/>
        <v>595</v>
      </c>
      <c r="AK411" s="155">
        <v>1.0</v>
      </c>
      <c r="AL411" s="155">
        <f>sum(AK166:AK411)</f>
        <v>595</v>
      </c>
      <c r="AM411" s="152">
        <f t="shared" ref="AM411:AM416" si="348">AM410</f>
        <v>13</v>
      </c>
      <c r="AN411" s="148"/>
      <c r="AO411" s="148"/>
      <c r="AP411" s="148"/>
      <c r="AQ411" s="148"/>
      <c r="AR411" s="148"/>
      <c r="AS411" s="148"/>
      <c r="AT411" s="148"/>
      <c r="AU411" s="148"/>
      <c r="AV411" s="148"/>
      <c r="AW411" s="148"/>
      <c r="AX411" s="148"/>
      <c r="AY411" s="148"/>
      <c r="AZ411" s="148"/>
      <c r="BA411" s="148"/>
      <c r="BB411" s="148"/>
    </row>
    <row r="412">
      <c r="A412" s="203" t="str">
        <f>Work!A201</f>
        <v>South Somerset District Council</v>
      </c>
      <c r="B412" s="140">
        <f>Work!G201</f>
        <v>43606</v>
      </c>
      <c r="C412" s="142">
        <f t="shared" ref="C412:O412" si="347">C411</f>
        <v>1755481</v>
      </c>
      <c r="D412" s="142">
        <f t="shared" si="347"/>
        <v>7564066</v>
      </c>
      <c r="E412" s="142">
        <f t="shared" si="347"/>
        <v>6202872</v>
      </c>
      <c r="F412" s="163">
        <f t="shared" si="347"/>
        <v>35327290</v>
      </c>
      <c r="G412" s="142">
        <f t="shared" si="347"/>
        <v>4419789</v>
      </c>
      <c r="H412" s="142">
        <f t="shared" si="347"/>
        <v>1325218</v>
      </c>
      <c r="I412" s="142">
        <f t="shared" si="347"/>
        <v>1415897</v>
      </c>
      <c r="J412" s="142">
        <f t="shared" si="347"/>
        <v>4894244</v>
      </c>
      <c r="K412" s="142">
        <f t="shared" si="347"/>
        <v>458574</v>
      </c>
      <c r="L412" s="142">
        <f t="shared" si="347"/>
        <v>110468</v>
      </c>
      <c r="M412" s="142">
        <f t="shared" si="347"/>
        <v>21774</v>
      </c>
      <c r="N412" s="142">
        <f t="shared" si="347"/>
        <v>7522596</v>
      </c>
      <c r="O412" s="142">
        <f t="shared" si="347"/>
        <v>675900</v>
      </c>
      <c r="P412" s="142">
        <f t="shared" ref="P412:P414" si="351">P410</f>
        <v>44000</v>
      </c>
      <c r="Q412" s="142"/>
      <c r="R412" s="142"/>
      <c r="S412" s="142"/>
      <c r="T412" s="142"/>
      <c r="U412" s="142"/>
      <c r="V412" s="142"/>
      <c r="W412" s="142"/>
      <c r="X412" s="142"/>
      <c r="Y412" s="142"/>
      <c r="Z412" s="142"/>
      <c r="AA412" s="142"/>
      <c r="AB412" s="142"/>
      <c r="AC412" s="142"/>
      <c r="AD412" s="142"/>
      <c r="AE412" s="142"/>
      <c r="AF412" s="142"/>
      <c r="AG412" s="158" t="s">
        <v>1086</v>
      </c>
      <c r="AH412" s="144">
        <f t="shared" si="293"/>
        <v>71738169</v>
      </c>
      <c r="AI412" s="145">
        <f t="shared" si="294"/>
        <v>43606</v>
      </c>
      <c r="AJ412" s="143">
        <f t="shared" si="297"/>
        <v>596</v>
      </c>
      <c r="AK412" s="146">
        <v>1.0</v>
      </c>
      <c r="AL412" s="146">
        <f>sum(AK166:AK412)</f>
        <v>596</v>
      </c>
      <c r="AM412" s="143">
        <f t="shared" si="348"/>
        <v>13</v>
      </c>
      <c r="AN412" s="134"/>
      <c r="AO412" s="134"/>
      <c r="AP412" s="134"/>
      <c r="AQ412" s="134"/>
      <c r="AR412" s="134"/>
      <c r="AS412" s="134"/>
      <c r="AT412" s="134"/>
      <c r="AU412" s="134"/>
      <c r="AV412" s="134"/>
      <c r="AW412" s="134"/>
      <c r="AX412" s="134"/>
      <c r="AY412" s="134"/>
      <c r="AZ412" s="134"/>
      <c r="BA412" s="134"/>
      <c r="BB412" s="134"/>
    </row>
    <row r="413">
      <c r="A413" s="203" t="str">
        <f>Work!A202</f>
        <v>Three Rivers District Council</v>
      </c>
      <c r="B413" s="140">
        <f>Work!G202</f>
        <v>43606</v>
      </c>
      <c r="C413" s="142">
        <f t="shared" ref="C413:E413" si="349">C412</f>
        <v>1755481</v>
      </c>
      <c r="D413" s="142">
        <f t="shared" si="349"/>
        <v>7564066</v>
      </c>
      <c r="E413" s="142">
        <f t="shared" si="349"/>
        <v>6202872</v>
      </c>
      <c r="F413" s="141">
        <f>Work!E202+F412</f>
        <v>35419890</v>
      </c>
      <c r="G413" s="142">
        <f t="shared" ref="G413:O413" si="350">G412</f>
        <v>4419789</v>
      </c>
      <c r="H413" s="142">
        <f t="shared" si="350"/>
        <v>1325218</v>
      </c>
      <c r="I413" s="142">
        <f t="shared" si="350"/>
        <v>1415897</v>
      </c>
      <c r="J413" s="142">
        <f t="shared" si="350"/>
        <v>4894244</v>
      </c>
      <c r="K413" s="142">
        <f t="shared" si="350"/>
        <v>458574</v>
      </c>
      <c r="L413" s="142">
        <f t="shared" si="350"/>
        <v>110468</v>
      </c>
      <c r="M413" s="142">
        <f t="shared" si="350"/>
        <v>21774</v>
      </c>
      <c r="N413" s="142">
        <f t="shared" si="350"/>
        <v>7522596</v>
      </c>
      <c r="O413" s="142">
        <f t="shared" si="350"/>
        <v>675900</v>
      </c>
      <c r="P413" s="142">
        <f t="shared" si="351"/>
        <v>44000</v>
      </c>
      <c r="Q413" s="142"/>
      <c r="R413" s="142"/>
      <c r="S413" s="142"/>
      <c r="T413" s="142"/>
      <c r="U413" s="142"/>
      <c r="V413" s="142"/>
      <c r="W413" s="142"/>
      <c r="X413" s="142"/>
      <c r="Y413" s="142"/>
      <c r="Z413" s="142"/>
      <c r="AA413" s="142"/>
      <c r="AB413" s="142"/>
      <c r="AC413" s="142"/>
      <c r="AD413" s="142"/>
      <c r="AE413" s="142"/>
      <c r="AF413" s="142"/>
      <c r="AG413" s="158" t="s">
        <v>1086</v>
      </c>
      <c r="AH413" s="144">
        <f t="shared" si="293"/>
        <v>71830769</v>
      </c>
      <c r="AI413" s="145">
        <f t="shared" si="294"/>
        <v>43606</v>
      </c>
      <c r="AJ413" s="143">
        <f t="shared" si="297"/>
        <v>597</v>
      </c>
      <c r="AK413" s="146">
        <v>1.0</v>
      </c>
      <c r="AL413" s="146">
        <f>sum(AK166:AK413)</f>
        <v>597</v>
      </c>
      <c r="AM413" s="143">
        <f t="shared" si="348"/>
        <v>13</v>
      </c>
      <c r="AN413" s="134"/>
      <c r="AO413" s="134"/>
      <c r="AP413" s="134"/>
      <c r="AQ413" s="134"/>
      <c r="AR413" s="134"/>
      <c r="AS413" s="134"/>
      <c r="AT413" s="134"/>
      <c r="AU413" s="134"/>
      <c r="AV413" s="134"/>
      <c r="AW413" s="134"/>
      <c r="AX413" s="134"/>
      <c r="AY413" s="134"/>
      <c r="AZ413" s="134"/>
      <c r="BA413" s="134"/>
      <c r="BB413" s="134"/>
    </row>
    <row r="414">
      <c r="A414" s="203" t="str">
        <f>Work!A203</f>
        <v>West Devon Borough Council</v>
      </c>
      <c r="B414" s="140">
        <f>Work!G203</f>
        <v>43606</v>
      </c>
      <c r="C414" s="142">
        <f t="shared" ref="C414:O414" si="352">C413</f>
        <v>1755481</v>
      </c>
      <c r="D414" s="142">
        <f t="shared" si="352"/>
        <v>7564066</v>
      </c>
      <c r="E414" s="142">
        <f t="shared" si="352"/>
        <v>6202872</v>
      </c>
      <c r="F414" s="163">
        <f t="shared" si="352"/>
        <v>35419890</v>
      </c>
      <c r="G414" s="142">
        <f t="shared" si="352"/>
        <v>4419789</v>
      </c>
      <c r="H414" s="142">
        <f t="shared" si="352"/>
        <v>1325218</v>
      </c>
      <c r="I414" s="142">
        <f t="shared" si="352"/>
        <v>1415897</v>
      </c>
      <c r="J414" s="142">
        <f t="shared" si="352"/>
        <v>4894244</v>
      </c>
      <c r="K414" s="142">
        <f t="shared" si="352"/>
        <v>458574</v>
      </c>
      <c r="L414" s="142">
        <f t="shared" si="352"/>
        <v>110468</v>
      </c>
      <c r="M414" s="142">
        <f t="shared" si="352"/>
        <v>21774</v>
      </c>
      <c r="N414" s="142">
        <f t="shared" si="352"/>
        <v>7522596</v>
      </c>
      <c r="O414" s="142">
        <f t="shared" si="352"/>
        <v>675900</v>
      </c>
      <c r="P414" s="142">
        <f t="shared" si="351"/>
        <v>44000</v>
      </c>
      <c r="Q414" s="142"/>
      <c r="R414" s="142"/>
      <c r="S414" s="142"/>
      <c r="T414" s="142"/>
      <c r="U414" s="142"/>
      <c r="V414" s="142"/>
      <c r="W414" s="142"/>
      <c r="X414" s="142"/>
      <c r="Y414" s="142"/>
      <c r="Z414" s="142"/>
      <c r="AA414" s="142"/>
      <c r="AB414" s="142"/>
      <c r="AC414" s="142"/>
      <c r="AD414" s="142"/>
      <c r="AE414" s="142"/>
      <c r="AF414" s="142"/>
      <c r="AG414" s="158" t="s">
        <v>1086</v>
      </c>
      <c r="AH414" s="144">
        <f t="shared" si="293"/>
        <v>71830769</v>
      </c>
      <c r="AI414" s="145">
        <f t="shared" si="294"/>
        <v>43606</v>
      </c>
      <c r="AJ414" s="143">
        <f t="shared" si="297"/>
        <v>598</v>
      </c>
      <c r="AK414" s="146">
        <v>1.0</v>
      </c>
      <c r="AL414" s="146">
        <f>sum(AK166:AK414)</f>
        <v>598</v>
      </c>
      <c r="AM414" s="143">
        <f t="shared" si="348"/>
        <v>13</v>
      </c>
      <c r="AN414" s="134"/>
      <c r="AO414" s="134"/>
      <c r="AP414" s="134"/>
      <c r="AQ414" s="134"/>
      <c r="AR414" s="134"/>
      <c r="AS414" s="134"/>
      <c r="AT414" s="134"/>
      <c r="AU414" s="134"/>
      <c r="AV414" s="134"/>
      <c r="AW414" s="134"/>
      <c r="AX414" s="134"/>
      <c r="AY414" s="134"/>
      <c r="AZ414" s="134"/>
      <c r="BA414" s="134"/>
      <c r="BB414" s="134"/>
    </row>
    <row r="415">
      <c r="A415" s="203" t="str">
        <f>Work!A373</f>
        <v>Wolfville Town Council</v>
      </c>
      <c r="B415" s="140">
        <f>Work!G373</f>
        <v>43606</v>
      </c>
      <c r="C415" s="142">
        <f t="shared" ref="C415:F415" si="353">C414</f>
        <v>1755481</v>
      </c>
      <c r="D415" s="142">
        <f t="shared" si="353"/>
        <v>7564066</v>
      </c>
      <c r="E415" s="142">
        <f t="shared" si="353"/>
        <v>6202872</v>
      </c>
      <c r="F415" s="142">
        <f t="shared" si="353"/>
        <v>35419890</v>
      </c>
      <c r="G415" s="141">
        <f>Work!E373+G414</f>
        <v>4423984</v>
      </c>
      <c r="H415" s="142">
        <f t="shared" ref="H415:P415" si="354">H414</f>
        <v>1325218</v>
      </c>
      <c r="I415" s="142">
        <f t="shared" si="354"/>
        <v>1415897</v>
      </c>
      <c r="J415" s="142">
        <f t="shared" si="354"/>
        <v>4894244</v>
      </c>
      <c r="K415" s="142">
        <f t="shared" si="354"/>
        <v>458574</v>
      </c>
      <c r="L415" s="142">
        <f t="shared" si="354"/>
        <v>110468</v>
      </c>
      <c r="M415" s="142">
        <f t="shared" si="354"/>
        <v>21774</v>
      </c>
      <c r="N415" s="142">
        <f t="shared" si="354"/>
        <v>7522596</v>
      </c>
      <c r="O415" s="142">
        <f t="shared" si="354"/>
        <v>675900</v>
      </c>
      <c r="P415" s="142">
        <f t="shared" si="354"/>
        <v>44000</v>
      </c>
      <c r="Q415" s="142"/>
      <c r="R415" s="142"/>
      <c r="S415" s="142"/>
      <c r="T415" s="142"/>
      <c r="U415" s="142"/>
      <c r="V415" s="142"/>
      <c r="W415" s="142"/>
      <c r="X415" s="142"/>
      <c r="Y415" s="142"/>
      <c r="Z415" s="142"/>
      <c r="AA415" s="142"/>
      <c r="AB415" s="142"/>
      <c r="AC415" s="142"/>
      <c r="AD415" s="142"/>
      <c r="AE415" s="142"/>
      <c r="AF415" s="142"/>
      <c r="AG415" s="146" t="s">
        <v>1206</v>
      </c>
      <c r="AH415" s="144">
        <f t="shared" si="293"/>
        <v>71834964</v>
      </c>
      <c r="AI415" s="145">
        <f t="shared" si="294"/>
        <v>43606</v>
      </c>
      <c r="AJ415" s="143">
        <f t="shared" si="297"/>
        <v>599</v>
      </c>
      <c r="AK415" s="146">
        <v>1.0</v>
      </c>
      <c r="AL415" s="146">
        <f t="shared" ref="AL415:AL416" si="356">sum(AK166:AK415)</f>
        <v>599</v>
      </c>
      <c r="AM415" s="143">
        <f t="shared" si="348"/>
        <v>13</v>
      </c>
      <c r="AN415" s="134"/>
      <c r="AO415" s="134"/>
      <c r="AP415" s="134"/>
      <c r="AQ415" s="134"/>
      <c r="AR415" s="134"/>
      <c r="AS415" s="134"/>
      <c r="AT415" s="134"/>
      <c r="AU415" s="134"/>
      <c r="AV415" s="134"/>
      <c r="AW415" s="134"/>
      <c r="AX415" s="134"/>
      <c r="AY415" s="134"/>
      <c r="AZ415" s="134"/>
      <c r="BA415" s="134"/>
      <c r="BB415" s="134"/>
    </row>
    <row r="416">
      <c r="A416" s="203" t="str">
        <f>Data!A631</f>
        <v>Cape Breton Regional Municipality</v>
      </c>
      <c r="B416" s="257">
        <f>Data!E631</f>
        <v>43606</v>
      </c>
      <c r="C416" s="142">
        <f t="shared" ref="C416:P416" si="355">C415</f>
        <v>1755481</v>
      </c>
      <c r="D416" s="142">
        <f t="shared" si="355"/>
        <v>7564066</v>
      </c>
      <c r="E416" s="142">
        <f t="shared" si="355"/>
        <v>6202872</v>
      </c>
      <c r="F416" s="142">
        <f t="shared" si="355"/>
        <v>35419890</v>
      </c>
      <c r="G416" s="176">
        <f t="shared" si="355"/>
        <v>4423984</v>
      </c>
      <c r="H416" s="142">
        <f t="shared" si="355"/>
        <v>1325218</v>
      </c>
      <c r="I416" s="142">
        <f t="shared" si="355"/>
        <v>1415897</v>
      </c>
      <c r="J416" s="142">
        <f t="shared" si="355"/>
        <v>4894244</v>
      </c>
      <c r="K416" s="142">
        <f t="shared" si="355"/>
        <v>458574</v>
      </c>
      <c r="L416" s="142">
        <f t="shared" si="355"/>
        <v>110468</v>
      </c>
      <c r="M416" s="142">
        <f t="shared" si="355"/>
        <v>21774</v>
      </c>
      <c r="N416" s="142">
        <f t="shared" si="355"/>
        <v>7522596</v>
      </c>
      <c r="O416" s="142">
        <f t="shared" si="355"/>
        <v>675900</v>
      </c>
      <c r="P416" s="142">
        <f t="shared" si="355"/>
        <v>44000</v>
      </c>
      <c r="Q416" s="142"/>
      <c r="R416" s="142"/>
      <c r="S416" s="142"/>
      <c r="T416" s="142"/>
      <c r="U416" s="142"/>
      <c r="V416" s="142"/>
      <c r="W416" s="142"/>
      <c r="X416" s="142"/>
      <c r="Y416" s="142"/>
      <c r="Z416" s="142"/>
      <c r="AA416" s="142"/>
      <c r="AB416" s="142"/>
      <c r="AC416" s="142"/>
      <c r="AD416" s="142"/>
      <c r="AE416" s="142"/>
      <c r="AF416" s="142"/>
      <c r="AG416" s="146" t="s">
        <v>1206</v>
      </c>
      <c r="AH416" s="144">
        <f t="shared" si="293"/>
        <v>71834964</v>
      </c>
      <c r="AI416" s="145">
        <f t="shared" si="294"/>
        <v>43606</v>
      </c>
      <c r="AJ416" s="143">
        <f t="shared" si="297"/>
        <v>600</v>
      </c>
      <c r="AK416" s="146">
        <v>1.0</v>
      </c>
      <c r="AL416" s="146">
        <f t="shared" si="356"/>
        <v>599</v>
      </c>
      <c r="AM416" s="143">
        <f t="shared" si="348"/>
        <v>13</v>
      </c>
      <c r="AN416" s="134"/>
      <c r="AO416" s="134"/>
      <c r="AP416" s="134"/>
      <c r="AQ416" s="134"/>
      <c r="AR416" s="134"/>
      <c r="AS416" s="134"/>
      <c r="AT416" s="134"/>
      <c r="AU416" s="134"/>
      <c r="AV416" s="134"/>
      <c r="AW416" s="134"/>
      <c r="AX416" s="134"/>
      <c r="AY416" s="134"/>
      <c r="AZ416" s="134"/>
      <c r="BA416" s="134"/>
      <c r="BB416" s="134"/>
    </row>
    <row r="417">
      <c r="A417" s="203" t="str">
        <f>Data!A43</f>
        <v>Fremantle City Council</v>
      </c>
      <c r="B417" s="140">
        <f>Data!E43</f>
        <v>43607</v>
      </c>
      <c r="C417" s="141">
        <f>Data!D43+C416</f>
        <v>1784374</v>
      </c>
      <c r="D417" s="142">
        <f t="shared" ref="D417:P417" si="357">D416</f>
        <v>7564066</v>
      </c>
      <c r="E417" s="142">
        <f t="shared" si="357"/>
        <v>6202872</v>
      </c>
      <c r="F417" s="142">
        <f t="shared" si="357"/>
        <v>35419890</v>
      </c>
      <c r="G417" s="142">
        <f t="shared" si="357"/>
        <v>4423984</v>
      </c>
      <c r="H417" s="142">
        <f t="shared" si="357"/>
        <v>1325218</v>
      </c>
      <c r="I417" s="142">
        <f t="shared" si="357"/>
        <v>1415897</v>
      </c>
      <c r="J417" s="142">
        <f t="shared" si="357"/>
        <v>4894244</v>
      </c>
      <c r="K417" s="142">
        <f t="shared" si="357"/>
        <v>458574</v>
      </c>
      <c r="L417" s="142">
        <f t="shared" si="357"/>
        <v>110468</v>
      </c>
      <c r="M417" s="142">
        <f t="shared" si="357"/>
        <v>21774</v>
      </c>
      <c r="N417" s="142">
        <f t="shared" si="357"/>
        <v>7522596</v>
      </c>
      <c r="O417" s="142">
        <f t="shared" si="357"/>
        <v>675900</v>
      </c>
      <c r="P417" s="142">
        <f t="shared" si="357"/>
        <v>44000</v>
      </c>
      <c r="Q417" s="142"/>
      <c r="R417" s="142"/>
      <c r="S417" s="142"/>
      <c r="T417" s="142"/>
      <c r="U417" s="142"/>
      <c r="V417" s="142"/>
      <c r="W417" s="142"/>
      <c r="X417" s="142"/>
      <c r="Y417" s="142"/>
      <c r="Z417" s="142"/>
      <c r="AA417" s="142"/>
      <c r="AB417" s="142"/>
      <c r="AC417" s="142"/>
      <c r="AD417" s="142"/>
      <c r="AE417" s="142"/>
      <c r="AF417" s="142"/>
      <c r="AG417" s="146" t="s">
        <v>2701</v>
      </c>
      <c r="AH417" s="144">
        <f t="shared" si="293"/>
        <v>71863857</v>
      </c>
      <c r="AI417" s="145">
        <f t="shared" si="294"/>
        <v>43607</v>
      </c>
      <c r="AJ417" s="143">
        <f t="shared" si="297"/>
        <v>601</v>
      </c>
      <c r="AK417" s="146">
        <v>1.0</v>
      </c>
      <c r="AL417" s="146">
        <f>sum(AK166:AK417)</f>
        <v>601</v>
      </c>
      <c r="AM417" s="143">
        <f>AM415</f>
        <v>13</v>
      </c>
      <c r="AN417" s="134"/>
      <c r="AO417" s="134"/>
      <c r="AP417" s="134"/>
      <c r="AQ417" s="134"/>
      <c r="AR417" s="134"/>
      <c r="AS417" s="134"/>
      <c r="AT417" s="134"/>
      <c r="AU417" s="134"/>
      <c r="AV417" s="134"/>
      <c r="AW417" s="134"/>
      <c r="AX417" s="134"/>
      <c r="AY417" s="134"/>
      <c r="AZ417" s="134"/>
      <c r="BA417" s="134"/>
      <c r="BB417" s="134"/>
    </row>
    <row r="418">
      <c r="A418" s="203" t="str">
        <f>Work!A204</f>
        <v>Derby City Council</v>
      </c>
      <c r="B418" s="140">
        <f>Work!G204</f>
        <v>43607</v>
      </c>
      <c r="C418" s="142">
        <f t="shared" ref="C418:E418" si="358">C417</f>
        <v>1784374</v>
      </c>
      <c r="D418" s="142">
        <f t="shared" si="358"/>
        <v>7564066</v>
      </c>
      <c r="E418" s="142">
        <f t="shared" si="358"/>
        <v>6202872</v>
      </c>
      <c r="F418" s="141">
        <f>Work!E204+F417</f>
        <v>35432471</v>
      </c>
      <c r="G418" s="142">
        <f t="shared" ref="G418:P418" si="359">G417</f>
        <v>4423984</v>
      </c>
      <c r="H418" s="142">
        <f t="shared" si="359"/>
        <v>1325218</v>
      </c>
      <c r="I418" s="142">
        <f t="shared" si="359"/>
        <v>1415897</v>
      </c>
      <c r="J418" s="142">
        <f t="shared" si="359"/>
        <v>4894244</v>
      </c>
      <c r="K418" s="142">
        <f t="shared" si="359"/>
        <v>458574</v>
      </c>
      <c r="L418" s="142">
        <f t="shared" si="359"/>
        <v>110468</v>
      </c>
      <c r="M418" s="142">
        <f t="shared" si="359"/>
        <v>21774</v>
      </c>
      <c r="N418" s="142">
        <f t="shared" si="359"/>
        <v>7522596</v>
      </c>
      <c r="O418" s="142">
        <f t="shared" si="359"/>
        <v>675900</v>
      </c>
      <c r="P418" s="142">
        <f t="shared" si="359"/>
        <v>44000</v>
      </c>
      <c r="Q418" s="142"/>
      <c r="R418" s="142"/>
      <c r="S418" s="142"/>
      <c r="T418" s="142"/>
      <c r="U418" s="142"/>
      <c r="V418" s="142"/>
      <c r="W418" s="142"/>
      <c r="X418" s="142"/>
      <c r="Y418" s="142"/>
      <c r="Z418" s="142"/>
      <c r="AA418" s="142"/>
      <c r="AB418" s="142"/>
      <c r="AC418" s="142"/>
      <c r="AD418" s="142"/>
      <c r="AE418" s="142"/>
      <c r="AF418" s="142"/>
      <c r="AG418" s="158" t="s">
        <v>1086</v>
      </c>
      <c r="AH418" s="144">
        <f t="shared" si="293"/>
        <v>71876438</v>
      </c>
      <c r="AI418" s="145">
        <f t="shared" si="294"/>
        <v>43607</v>
      </c>
      <c r="AJ418" s="143">
        <f t="shared" si="297"/>
        <v>602</v>
      </c>
      <c r="AK418" s="146">
        <v>1.0</v>
      </c>
      <c r="AL418" s="146">
        <f>sum(AK166:AK418)</f>
        <v>602</v>
      </c>
      <c r="AM418" s="143">
        <f t="shared" ref="AM418:AM432" si="361">AM417</f>
        <v>13</v>
      </c>
      <c r="AN418" s="134"/>
      <c r="AO418" s="134"/>
      <c r="AP418" s="134"/>
      <c r="AQ418" s="134"/>
      <c r="AR418" s="134"/>
      <c r="AS418" s="134"/>
      <c r="AT418" s="134"/>
      <c r="AU418" s="134"/>
      <c r="AV418" s="134"/>
      <c r="AW418" s="134"/>
      <c r="AX418" s="134"/>
      <c r="AY418" s="134"/>
      <c r="AZ418" s="134"/>
      <c r="BA418" s="134"/>
      <c r="BB418" s="134"/>
    </row>
    <row r="419">
      <c r="A419" s="203" t="str">
        <f>Work!A205</f>
        <v>Lancing Parish Council</v>
      </c>
      <c r="B419" s="140">
        <f>Work!G205</f>
        <v>43607</v>
      </c>
      <c r="C419" s="142">
        <f t="shared" ref="C419:P419" si="360">C418</f>
        <v>1784374</v>
      </c>
      <c r="D419" s="142">
        <f t="shared" si="360"/>
        <v>7564066</v>
      </c>
      <c r="E419" s="142">
        <f t="shared" si="360"/>
        <v>6202872</v>
      </c>
      <c r="F419" s="163">
        <f t="shared" si="360"/>
        <v>35432471</v>
      </c>
      <c r="G419" s="142">
        <f t="shared" si="360"/>
        <v>4423984</v>
      </c>
      <c r="H419" s="142">
        <f t="shared" si="360"/>
        <v>1325218</v>
      </c>
      <c r="I419" s="142">
        <f t="shared" si="360"/>
        <v>1415897</v>
      </c>
      <c r="J419" s="142">
        <f t="shared" si="360"/>
        <v>4894244</v>
      </c>
      <c r="K419" s="142">
        <f t="shared" si="360"/>
        <v>458574</v>
      </c>
      <c r="L419" s="142">
        <f t="shared" si="360"/>
        <v>110468</v>
      </c>
      <c r="M419" s="142">
        <f t="shared" si="360"/>
        <v>21774</v>
      </c>
      <c r="N419" s="142">
        <f t="shared" si="360"/>
        <v>7522596</v>
      </c>
      <c r="O419" s="142">
        <f t="shared" si="360"/>
        <v>675900</v>
      </c>
      <c r="P419" s="142">
        <f t="shared" si="360"/>
        <v>44000</v>
      </c>
      <c r="Q419" s="142"/>
      <c r="R419" s="142"/>
      <c r="S419" s="142"/>
      <c r="T419" s="142"/>
      <c r="U419" s="142"/>
      <c r="V419" s="142"/>
      <c r="W419" s="142"/>
      <c r="X419" s="142"/>
      <c r="Y419" s="142"/>
      <c r="Z419" s="142"/>
      <c r="AA419" s="142"/>
      <c r="AB419" s="142"/>
      <c r="AC419" s="142"/>
      <c r="AD419" s="142"/>
      <c r="AE419" s="142"/>
      <c r="AF419" s="142"/>
      <c r="AG419" s="158" t="s">
        <v>1086</v>
      </c>
      <c r="AH419" s="144">
        <f t="shared" si="293"/>
        <v>71876438</v>
      </c>
      <c r="AI419" s="145">
        <f t="shared" si="294"/>
        <v>43607</v>
      </c>
      <c r="AJ419" s="143">
        <f t="shared" si="297"/>
        <v>603</v>
      </c>
      <c r="AK419" s="146">
        <v>1.0</v>
      </c>
      <c r="AL419" s="146">
        <f>sum(AK166:AK419)</f>
        <v>603</v>
      </c>
      <c r="AM419" s="143">
        <f t="shared" si="361"/>
        <v>13</v>
      </c>
      <c r="AN419" s="134"/>
      <c r="AO419" s="134"/>
      <c r="AP419" s="134"/>
      <c r="AQ419" s="134"/>
      <c r="AR419" s="134"/>
      <c r="AS419" s="134"/>
      <c r="AT419" s="134"/>
      <c r="AU419" s="134"/>
      <c r="AV419" s="134"/>
      <c r="AW419" s="134"/>
      <c r="AX419" s="134"/>
      <c r="AY419" s="134"/>
      <c r="AZ419" s="134"/>
      <c r="BA419" s="134"/>
      <c r="BB419" s="134"/>
    </row>
    <row r="420">
      <c r="A420" s="203" t="str">
        <f>Work!A427</f>
        <v>Münster City Council</v>
      </c>
      <c r="B420" s="140">
        <f>Work!G427</f>
        <v>43607</v>
      </c>
      <c r="C420" s="142">
        <f t="shared" ref="C420:J420" si="362">C419</f>
        <v>1784374</v>
      </c>
      <c r="D420" s="142">
        <f t="shared" si="362"/>
        <v>7564066</v>
      </c>
      <c r="E420" s="142">
        <f t="shared" si="362"/>
        <v>6202872</v>
      </c>
      <c r="F420" s="142">
        <f t="shared" si="362"/>
        <v>35432471</v>
      </c>
      <c r="G420" s="142">
        <f t="shared" si="362"/>
        <v>4423984</v>
      </c>
      <c r="H420" s="142">
        <f t="shared" si="362"/>
        <v>1325218</v>
      </c>
      <c r="I420" s="142">
        <f t="shared" si="362"/>
        <v>1415897</v>
      </c>
      <c r="J420" s="142">
        <f t="shared" si="362"/>
        <v>4894244</v>
      </c>
      <c r="K420" s="141">
        <f>Work!E427+K419</f>
        <v>772893</v>
      </c>
      <c r="L420" s="142">
        <f t="shared" ref="L420:P420" si="363">L419</f>
        <v>110468</v>
      </c>
      <c r="M420" s="142">
        <f t="shared" si="363"/>
        <v>21774</v>
      </c>
      <c r="N420" s="142">
        <f t="shared" si="363"/>
        <v>7522596</v>
      </c>
      <c r="O420" s="142">
        <f t="shared" si="363"/>
        <v>675900</v>
      </c>
      <c r="P420" s="142">
        <f t="shared" si="363"/>
        <v>44000</v>
      </c>
      <c r="Q420" s="142"/>
      <c r="R420" s="142"/>
      <c r="S420" s="142"/>
      <c r="T420" s="142"/>
      <c r="U420" s="142"/>
      <c r="V420" s="142"/>
      <c r="W420" s="142"/>
      <c r="X420" s="142"/>
      <c r="Y420" s="142"/>
      <c r="Z420" s="142"/>
      <c r="AA420" s="142"/>
      <c r="AB420" s="142"/>
      <c r="AC420" s="142"/>
      <c r="AD420" s="142"/>
      <c r="AE420" s="142"/>
      <c r="AF420" s="142"/>
      <c r="AG420" s="146" t="s">
        <v>2360</v>
      </c>
      <c r="AH420" s="144">
        <f t="shared" si="293"/>
        <v>72190757</v>
      </c>
      <c r="AI420" s="145">
        <f t="shared" si="294"/>
        <v>43607</v>
      </c>
      <c r="AJ420" s="143">
        <f t="shared" si="297"/>
        <v>604</v>
      </c>
      <c r="AK420" s="146">
        <v>1.0</v>
      </c>
      <c r="AL420" s="146">
        <f>sum(AK166:AK420)</f>
        <v>604</v>
      </c>
      <c r="AM420" s="143">
        <f t="shared" si="361"/>
        <v>13</v>
      </c>
      <c r="AN420" s="134"/>
      <c r="AO420" s="134"/>
      <c r="AP420" s="134"/>
      <c r="AQ420" s="134"/>
      <c r="AR420" s="134"/>
      <c r="AS420" s="134"/>
      <c r="AT420" s="134"/>
      <c r="AU420" s="134"/>
      <c r="AV420" s="134"/>
      <c r="AW420" s="134"/>
      <c r="AX420" s="134"/>
      <c r="AY420" s="134"/>
      <c r="AZ420" s="134"/>
      <c r="BA420" s="134"/>
      <c r="BB420" s="134"/>
    </row>
    <row r="421">
      <c r="A421" s="203" t="str">
        <f>Work!A206</f>
        <v>Wyre Forest District Council</v>
      </c>
      <c r="B421" s="140">
        <f>Work!G206</f>
        <v>43607</v>
      </c>
      <c r="C421" s="142">
        <f t="shared" ref="C421:E421" si="364">C420</f>
        <v>1784374</v>
      </c>
      <c r="D421" s="142">
        <f t="shared" si="364"/>
        <v>7564066</v>
      </c>
      <c r="E421" s="142">
        <f t="shared" si="364"/>
        <v>6202872</v>
      </c>
      <c r="F421" s="141">
        <f>Work!E206+F420</f>
        <v>35533171</v>
      </c>
      <c r="G421" s="142">
        <f t="shared" ref="G421:P421" si="365">G420</f>
        <v>4423984</v>
      </c>
      <c r="H421" s="142">
        <f t="shared" si="365"/>
        <v>1325218</v>
      </c>
      <c r="I421" s="142">
        <f t="shared" si="365"/>
        <v>1415897</v>
      </c>
      <c r="J421" s="142">
        <f t="shared" si="365"/>
        <v>4894244</v>
      </c>
      <c r="K421" s="142">
        <f t="shared" si="365"/>
        <v>772893</v>
      </c>
      <c r="L421" s="142">
        <f t="shared" si="365"/>
        <v>110468</v>
      </c>
      <c r="M421" s="142">
        <f t="shared" si="365"/>
        <v>21774</v>
      </c>
      <c r="N421" s="142">
        <f t="shared" si="365"/>
        <v>7522596</v>
      </c>
      <c r="O421" s="142">
        <f t="shared" si="365"/>
        <v>675900</v>
      </c>
      <c r="P421" s="142">
        <f t="shared" si="365"/>
        <v>44000</v>
      </c>
      <c r="Q421" s="142"/>
      <c r="R421" s="142"/>
      <c r="S421" s="142"/>
      <c r="T421" s="142"/>
      <c r="U421" s="142"/>
      <c r="V421" s="142"/>
      <c r="W421" s="142"/>
      <c r="X421" s="142"/>
      <c r="Y421" s="142"/>
      <c r="Z421" s="142"/>
      <c r="AA421" s="142"/>
      <c r="AB421" s="142"/>
      <c r="AC421" s="142"/>
      <c r="AD421" s="142"/>
      <c r="AE421" s="142"/>
      <c r="AF421" s="142"/>
      <c r="AG421" s="158" t="s">
        <v>1086</v>
      </c>
      <c r="AH421" s="144">
        <f t="shared" si="293"/>
        <v>72291457</v>
      </c>
      <c r="AI421" s="145">
        <f t="shared" si="294"/>
        <v>43607</v>
      </c>
      <c r="AJ421" s="143">
        <f t="shared" si="297"/>
        <v>605</v>
      </c>
      <c r="AK421" s="146">
        <v>1.0</v>
      </c>
      <c r="AL421" s="146">
        <f>sum(AK166:AK421)</f>
        <v>605</v>
      </c>
      <c r="AM421" s="143">
        <f t="shared" si="361"/>
        <v>13</v>
      </c>
      <c r="AN421" s="134"/>
      <c r="AO421" s="134"/>
      <c r="AP421" s="134"/>
      <c r="AQ421" s="134"/>
      <c r="AR421" s="134"/>
      <c r="AS421" s="134"/>
      <c r="AT421" s="134"/>
      <c r="AU421" s="134"/>
      <c r="AV421" s="134"/>
      <c r="AW421" s="134"/>
      <c r="AX421" s="134"/>
      <c r="AY421" s="134"/>
      <c r="AZ421" s="134"/>
      <c r="BA421" s="134"/>
      <c r="BB421" s="134"/>
    </row>
    <row r="422">
      <c r="A422" s="203" t="str">
        <f>Work!A505</f>
        <v>Christchurch City Council</v>
      </c>
      <c r="B422" s="140">
        <f>Work!G505</f>
        <v>43608</v>
      </c>
      <c r="C422" s="142">
        <f t="shared" ref="C422:P422" si="366">C421</f>
        <v>1784374</v>
      </c>
      <c r="D422" s="142">
        <f t="shared" si="366"/>
        <v>7564066</v>
      </c>
      <c r="E422" s="142">
        <f t="shared" si="366"/>
        <v>6202872</v>
      </c>
      <c r="F422" s="142">
        <f t="shared" si="366"/>
        <v>35533171</v>
      </c>
      <c r="G422" s="142">
        <f t="shared" si="366"/>
        <v>4423984</v>
      </c>
      <c r="H422" s="142">
        <f t="shared" si="366"/>
        <v>1325218</v>
      </c>
      <c r="I422" s="142">
        <f t="shared" si="366"/>
        <v>1415897</v>
      </c>
      <c r="J422" s="142">
        <f t="shared" si="366"/>
        <v>4894244</v>
      </c>
      <c r="K422" s="142">
        <f t="shared" si="366"/>
        <v>772893</v>
      </c>
      <c r="L422" s="142">
        <f t="shared" si="366"/>
        <v>110468</v>
      </c>
      <c r="M422" s="142">
        <f t="shared" si="366"/>
        <v>21774</v>
      </c>
      <c r="N422" s="142">
        <f t="shared" si="366"/>
        <v>7522596</v>
      </c>
      <c r="O422" s="163">
        <f t="shared" si="366"/>
        <v>675900</v>
      </c>
      <c r="P422" s="142">
        <f t="shared" si="366"/>
        <v>44000</v>
      </c>
      <c r="Q422" s="142"/>
      <c r="R422" s="142"/>
      <c r="S422" s="142"/>
      <c r="T422" s="142"/>
      <c r="U422" s="142"/>
      <c r="V422" s="142"/>
      <c r="W422" s="142"/>
      <c r="X422" s="142"/>
      <c r="Y422" s="142"/>
      <c r="Z422" s="142"/>
      <c r="AA422" s="142"/>
      <c r="AB422" s="142"/>
      <c r="AC422" s="142"/>
      <c r="AD422" s="142"/>
      <c r="AE422" s="142"/>
      <c r="AF422" s="142"/>
      <c r="AG422" s="146" t="s">
        <v>2583</v>
      </c>
      <c r="AH422" s="144">
        <f t="shared" si="293"/>
        <v>72291457</v>
      </c>
      <c r="AI422" s="145">
        <f t="shared" si="294"/>
        <v>43608</v>
      </c>
      <c r="AJ422" s="143">
        <f t="shared" si="297"/>
        <v>606</v>
      </c>
      <c r="AK422" s="146">
        <v>1.0</v>
      </c>
      <c r="AL422" s="146">
        <f>sum(AK166:AK422)</f>
        <v>606</v>
      </c>
      <c r="AM422" s="143">
        <f t="shared" si="361"/>
        <v>13</v>
      </c>
      <c r="AN422" s="134"/>
      <c r="AO422" s="134"/>
      <c r="AP422" s="134"/>
      <c r="AQ422" s="134"/>
      <c r="AR422" s="134"/>
      <c r="AS422" s="134"/>
      <c r="AT422" s="134"/>
      <c r="AU422" s="134"/>
      <c r="AV422" s="134"/>
      <c r="AW422" s="134"/>
      <c r="AX422" s="134"/>
      <c r="AY422" s="134"/>
      <c r="AZ422" s="134"/>
      <c r="BA422" s="134"/>
      <c r="BB422" s="134"/>
    </row>
    <row r="423">
      <c r="A423" s="203" t="str">
        <f>Work!A207</f>
        <v>Gateshead Council</v>
      </c>
      <c r="B423" s="140">
        <f>Work!G207</f>
        <v>43608</v>
      </c>
      <c r="C423" s="142">
        <f t="shared" ref="C423:E423" si="367">C422</f>
        <v>1784374</v>
      </c>
      <c r="D423" s="142">
        <f t="shared" si="367"/>
        <v>7564066</v>
      </c>
      <c r="E423" s="142">
        <f t="shared" si="367"/>
        <v>6202872</v>
      </c>
      <c r="F423" s="141">
        <f>Work!E207+F422</f>
        <v>35735590</v>
      </c>
      <c r="G423" s="142">
        <f t="shared" ref="G423:P423" si="368">G422</f>
        <v>4423984</v>
      </c>
      <c r="H423" s="142">
        <f t="shared" si="368"/>
        <v>1325218</v>
      </c>
      <c r="I423" s="142">
        <f t="shared" si="368"/>
        <v>1415897</v>
      </c>
      <c r="J423" s="142">
        <f t="shared" si="368"/>
        <v>4894244</v>
      </c>
      <c r="K423" s="142">
        <f t="shared" si="368"/>
        <v>772893</v>
      </c>
      <c r="L423" s="142">
        <f t="shared" si="368"/>
        <v>110468</v>
      </c>
      <c r="M423" s="142">
        <f t="shared" si="368"/>
        <v>21774</v>
      </c>
      <c r="N423" s="142">
        <f t="shared" si="368"/>
        <v>7522596</v>
      </c>
      <c r="O423" s="142">
        <f t="shared" si="368"/>
        <v>675900</v>
      </c>
      <c r="P423" s="142">
        <f t="shared" si="368"/>
        <v>44000</v>
      </c>
      <c r="Q423" s="142"/>
      <c r="R423" s="142"/>
      <c r="S423" s="142"/>
      <c r="T423" s="142"/>
      <c r="U423" s="142"/>
      <c r="V423" s="142"/>
      <c r="W423" s="142"/>
      <c r="X423" s="142"/>
      <c r="Y423" s="142"/>
      <c r="Z423" s="142"/>
      <c r="AA423" s="142"/>
      <c r="AB423" s="142"/>
      <c r="AC423" s="142"/>
      <c r="AD423" s="142"/>
      <c r="AE423" s="142"/>
      <c r="AF423" s="142"/>
      <c r="AG423" s="158" t="s">
        <v>1086</v>
      </c>
      <c r="AH423" s="144">
        <f t="shared" si="293"/>
        <v>72493876</v>
      </c>
      <c r="AI423" s="145">
        <f t="shared" si="294"/>
        <v>43608</v>
      </c>
      <c r="AJ423" s="143">
        <f t="shared" si="297"/>
        <v>607</v>
      </c>
      <c r="AK423" s="146">
        <v>1.0</v>
      </c>
      <c r="AL423" s="146">
        <f>sum(AK166:AK423)</f>
        <v>607</v>
      </c>
      <c r="AM423" s="143">
        <f t="shared" si="361"/>
        <v>13</v>
      </c>
      <c r="AN423" s="134"/>
      <c r="AO423" s="134"/>
      <c r="AP423" s="134"/>
      <c r="AQ423" s="134"/>
      <c r="AR423" s="134"/>
      <c r="AS423" s="134"/>
      <c r="AT423" s="134"/>
      <c r="AU423" s="134"/>
      <c r="AV423" s="134"/>
      <c r="AW423" s="134"/>
      <c r="AX423" s="134"/>
      <c r="AY423" s="134"/>
      <c r="AZ423" s="134"/>
      <c r="BA423" s="134"/>
      <c r="BB423" s="134"/>
    </row>
    <row r="424">
      <c r="A424" s="203" t="str">
        <f>Work!A506</f>
        <v>Kāpiti Coast District Council</v>
      </c>
      <c r="B424" s="140">
        <f>Work!G506</f>
        <v>43608</v>
      </c>
      <c r="C424" s="142">
        <f t="shared" ref="C424:N424" si="369">C423</f>
        <v>1784374</v>
      </c>
      <c r="D424" s="142">
        <f t="shared" si="369"/>
        <v>7564066</v>
      </c>
      <c r="E424" s="142">
        <f t="shared" si="369"/>
        <v>6202872</v>
      </c>
      <c r="F424" s="142">
        <f t="shared" si="369"/>
        <v>35735590</v>
      </c>
      <c r="G424" s="142">
        <f t="shared" si="369"/>
        <v>4423984</v>
      </c>
      <c r="H424" s="142">
        <f t="shared" si="369"/>
        <v>1325218</v>
      </c>
      <c r="I424" s="142">
        <f t="shared" si="369"/>
        <v>1415897</v>
      </c>
      <c r="J424" s="142">
        <f t="shared" si="369"/>
        <v>4894244</v>
      </c>
      <c r="K424" s="142">
        <f t="shared" si="369"/>
        <v>772893</v>
      </c>
      <c r="L424" s="142">
        <f t="shared" si="369"/>
        <v>110468</v>
      </c>
      <c r="M424" s="142">
        <f t="shared" si="369"/>
        <v>21774</v>
      </c>
      <c r="N424" s="142">
        <f t="shared" si="369"/>
        <v>7522596</v>
      </c>
      <c r="O424" s="141">
        <f>Work!E506+O423</f>
        <v>729100</v>
      </c>
      <c r="P424" s="142">
        <f>P423</f>
        <v>44000</v>
      </c>
      <c r="Q424" s="142"/>
      <c r="R424" s="142"/>
      <c r="S424" s="142"/>
      <c r="T424" s="142"/>
      <c r="U424" s="142"/>
      <c r="V424" s="142"/>
      <c r="W424" s="142"/>
      <c r="X424" s="142"/>
      <c r="Y424" s="142"/>
      <c r="Z424" s="142"/>
      <c r="AA424" s="142"/>
      <c r="AB424" s="142"/>
      <c r="AC424" s="142"/>
      <c r="AD424" s="142"/>
      <c r="AE424" s="142"/>
      <c r="AF424" s="142"/>
      <c r="AG424" s="146" t="s">
        <v>2583</v>
      </c>
      <c r="AH424" s="144">
        <f t="shared" si="293"/>
        <v>72547076</v>
      </c>
      <c r="AI424" s="145">
        <f t="shared" si="294"/>
        <v>43608</v>
      </c>
      <c r="AJ424" s="143">
        <f t="shared" si="297"/>
        <v>608</v>
      </c>
      <c r="AK424" s="146">
        <v>1.0</v>
      </c>
      <c r="AL424" s="146">
        <f>sum(AK166:AK424)</f>
        <v>608</v>
      </c>
      <c r="AM424" s="143">
        <f t="shared" si="361"/>
        <v>13</v>
      </c>
      <c r="AN424" s="134"/>
      <c r="AO424" s="134"/>
      <c r="AP424" s="134"/>
      <c r="AQ424" s="134"/>
      <c r="AR424" s="134"/>
      <c r="AS424" s="134"/>
      <c r="AT424" s="134"/>
      <c r="AU424" s="134"/>
      <c r="AV424" s="134"/>
      <c r="AW424" s="134"/>
      <c r="AX424" s="134"/>
      <c r="AY424" s="134"/>
      <c r="AZ424" s="134"/>
      <c r="BA424" s="134"/>
      <c r="BB424" s="134"/>
    </row>
    <row r="425">
      <c r="A425" s="203" t="str">
        <f>Work!A208</f>
        <v>Kent County Council</v>
      </c>
      <c r="B425" s="140">
        <f>Work!G208</f>
        <v>43608</v>
      </c>
      <c r="C425" s="142">
        <f t="shared" ref="C425:E425" si="370">C424</f>
        <v>1784374</v>
      </c>
      <c r="D425" s="142">
        <f t="shared" si="370"/>
        <v>7564066</v>
      </c>
      <c r="E425" s="142">
        <f t="shared" si="370"/>
        <v>6202872</v>
      </c>
      <c r="F425" s="141">
        <f>Work!I210+F424</f>
        <v>37400190</v>
      </c>
      <c r="G425" s="142">
        <f t="shared" ref="G425:P425" si="371">G424</f>
        <v>4423984</v>
      </c>
      <c r="H425" s="142">
        <f t="shared" si="371"/>
        <v>1325218</v>
      </c>
      <c r="I425" s="142">
        <f t="shared" si="371"/>
        <v>1415897</v>
      </c>
      <c r="J425" s="142">
        <f t="shared" si="371"/>
        <v>4894244</v>
      </c>
      <c r="K425" s="142">
        <f t="shared" si="371"/>
        <v>772893</v>
      </c>
      <c r="L425" s="142">
        <f t="shared" si="371"/>
        <v>110468</v>
      </c>
      <c r="M425" s="142">
        <f t="shared" si="371"/>
        <v>21774</v>
      </c>
      <c r="N425" s="142">
        <f t="shared" si="371"/>
        <v>7522596</v>
      </c>
      <c r="O425" s="142">
        <f t="shared" si="371"/>
        <v>729100</v>
      </c>
      <c r="P425" s="142">
        <f t="shared" si="371"/>
        <v>44000</v>
      </c>
      <c r="Q425" s="142"/>
      <c r="R425" s="142"/>
      <c r="S425" s="142"/>
      <c r="T425" s="142"/>
      <c r="U425" s="142"/>
      <c r="V425" s="142"/>
      <c r="W425" s="142"/>
      <c r="X425" s="142"/>
      <c r="Y425" s="142"/>
      <c r="Z425" s="142"/>
      <c r="AA425" s="142"/>
      <c r="AB425" s="142"/>
      <c r="AC425" s="142"/>
      <c r="AD425" s="142"/>
      <c r="AE425" s="142"/>
      <c r="AF425" s="142"/>
      <c r="AG425" s="158" t="s">
        <v>1086</v>
      </c>
      <c r="AH425" s="144">
        <f t="shared" si="293"/>
        <v>74211676</v>
      </c>
      <c r="AI425" s="145">
        <f t="shared" si="294"/>
        <v>43608</v>
      </c>
      <c r="AJ425" s="143">
        <f t="shared" si="297"/>
        <v>609</v>
      </c>
      <c r="AK425" s="146">
        <v>1.0</v>
      </c>
      <c r="AL425" s="146">
        <f>sum(AK166:AK425)</f>
        <v>609</v>
      </c>
      <c r="AM425" s="143">
        <f t="shared" si="361"/>
        <v>13</v>
      </c>
      <c r="AN425" s="134"/>
      <c r="AO425" s="134"/>
      <c r="AP425" s="134"/>
      <c r="AQ425" s="134"/>
      <c r="AR425" s="134"/>
      <c r="AS425" s="134"/>
      <c r="AT425" s="134"/>
      <c r="AU425" s="134"/>
      <c r="AV425" s="134"/>
      <c r="AW425" s="134"/>
      <c r="AX425" s="134"/>
      <c r="AY425" s="134"/>
      <c r="AZ425" s="134"/>
      <c r="BA425" s="134"/>
      <c r="BB425" s="134"/>
    </row>
    <row r="426">
      <c r="A426" s="203" t="str">
        <f>Work!A428</f>
        <v>Lübeck City Council</v>
      </c>
      <c r="B426" s="140">
        <f>Work!G428</f>
        <v>43608</v>
      </c>
      <c r="C426" s="142">
        <f t="shared" ref="C426:J426" si="372">C425</f>
        <v>1784374</v>
      </c>
      <c r="D426" s="142">
        <f t="shared" si="372"/>
        <v>7564066</v>
      </c>
      <c r="E426" s="142">
        <f t="shared" si="372"/>
        <v>6202872</v>
      </c>
      <c r="F426" s="142">
        <f t="shared" si="372"/>
        <v>37400190</v>
      </c>
      <c r="G426" s="142">
        <f t="shared" si="372"/>
        <v>4423984</v>
      </c>
      <c r="H426" s="142">
        <f t="shared" si="372"/>
        <v>1325218</v>
      </c>
      <c r="I426" s="142">
        <f t="shared" si="372"/>
        <v>1415897</v>
      </c>
      <c r="J426" s="142">
        <f t="shared" si="372"/>
        <v>4894244</v>
      </c>
      <c r="K426" s="141">
        <f>Work!E428+K425</f>
        <v>990091</v>
      </c>
      <c r="L426" s="142">
        <f t="shared" ref="L426:P426" si="373">L425</f>
        <v>110468</v>
      </c>
      <c r="M426" s="142">
        <f t="shared" si="373"/>
        <v>21774</v>
      </c>
      <c r="N426" s="142">
        <f t="shared" si="373"/>
        <v>7522596</v>
      </c>
      <c r="O426" s="142">
        <f t="shared" si="373"/>
        <v>729100</v>
      </c>
      <c r="P426" s="142">
        <f t="shared" si="373"/>
        <v>44000</v>
      </c>
      <c r="Q426" s="142"/>
      <c r="R426" s="142"/>
      <c r="S426" s="142"/>
      <c r="T426" s="142"/>
      <c r="U426" s="142"/>
      <c r="V426" s="142"/>
      <c r="W426" s="142"/>
      <c r="X426" s="142"/>
      <c r="Y426" s="142"/>
      <c r="Z426" s="142"/>
      <c r="AA426" s="142"/>
      <c r="AB426" s="142"/>
      <c r="AC426" s="142"/>
      <c r="AD426" s="142"/>
      <c r="AE426" s="142"/>
      <c r="AF426" s="142"/>
      <c r="AG426" s="146" t="s">
        <v>2360</v>
      </c>
      <c r="AH426" s="144">
        <f t="shared" si="293"/>
        <v>74428874</v>
      </c>
      <c r="AI426" s="145">
        <f t="shared" si="294"/>
        <v>43608</v>
      </c>
      <c r="AJ426" s="143">
        <f t="shared" si="297"/>
        <v>610</v>
      </c>
      <c r="AK426" s="146">
        <v>1.0</v>
      </c>
      <c r="AL426" s="146">
        <f>sum(AK166:AK426)</f>
        <v>610</v>
      </c>
      <c r="AM426" s="143">
        <f t="shared" si="361"/>
        <v>13</v>
      </c>
      <c r="AN426" s="134"/>
      <c r="AO426" s="134"/>
      <c r="AP426" s="134"/>
      <c r="AQ426" s="134"/>
      <c r="AR426" s="134"/>
      <c r="AS426" s="134"/>
      <c r="AT426" s="134"/>
      <c r="AU426" s="134"/>
      <c r="AV426" s="134"/>
      <c r="AW426" s="134"/>
      <c r="AX426" s="134"/>
      <c r="AY426" s="134"/>
      <c r="AZ426" s="134"/>
      <c r="BA426" s="134"/>
      <c r="BB426" s="134"/>
    </row>
    <row r="427">
      <c r="A427" s="203" t="str">
        <f>Work!A211</f>
        <v>Wakefield Council</v>
      </c>
      <c r="B427" s="140">
        <f>Work!G211</f>
        <v>43608</v>
      </c>
      <c r="C427" s="142">
        <f t="shared" ref="C427:E427" si="374">C426</f>
        <v>1784374</v>
      </c>
      <c r="D427" s="142">
        <f t="shared" si="374"/>
        <v>7564066</v>
      </c>
      <c r="E427" s="142">
        <f t="shared" si="374"/>
        <v>6202872</v>
      </c>
      <c r="F427" s="141">
        <f>Work!E211+F426</f>
        <v>37499441</v>
      </c>
      <c r="G427" s="142">
        <f t="shared" ref="G427:P427" si="375">G426</f>
        <v>4423984</v>
      </c>
      <c r="H427" s="142">
        <f t="shared" si="375"/>
        <v>1325218</v>
      </c>
      <c r="I427" s="142">
        <f t="shared" si="375"/>
        <v>1415897</v>
      </c>
      <c r="J427" s="142">
        <f t="shared" si="375"/>
        <v>4894244</v>
      </c>
      <c r="K427" s="142">
        <f t="shared" si="375"/>
        <v>990091</v>
      </c>
      <c r="L427" s="142">
        <f t="shared" si="375"/>
        <v>110468</v>
      </c>
      <c r="M427" s="142">
        <f t="shared" si="375"/>
        <v>21774</v>
      </c>
      <c r="N427" s="142">
        <f t="shared" si="375"/>
        <v>7522596</v>
      </c>
      <c r="O427" s="142">
        <f t="shared" si="375"/>
        <v>729100</v>
      </c>
      <c r="P427" s="142">
        <f t="shared" si="375"/>
        <v>44000</v>
      </c>
      <c r="Q427" s="142"/>
      <c r="R427" s="142"/>
      <c r="S427" s="142"/>
      <c r="T427" s="142"/>
      <c r="U427" s="142"/>
      <c r="V427" s="142"/>
      <c r="W427" s="142"/>
      <c r="X427" s="142"/>
      <c r="Y427" s="142"/>
      <c r="Z427" s="142"/>
      <c r="AA427" s="142"/>
      <c r="AB427" s="142"/>
      <c r="AC427" s="142"/>
      <c r="AD427" s="142"/>
      <c r="AE427" s="142"/>
      <c r="AF427" s="142"/>
      <c r="AG427" s="158" t="s">
        <v>1086</v>
      </c>
      <c r="AH427" s="144">
        <f t="shared" si="293"/>
        <v>74528125</v>
      </c>
      <c r="AI427" s="145">
        <f t="shared" si="294"/>
        <v>43608</v>
      </c>
      <c r="AJ427" s="143">
        <f t="shared" si="297"/>
        <v>611</v>
      </c>
      <c r="AK427" s="146">
        <v>1.0</v>
      </c>
      <c r="AL427" s="146">
        <f>sum(AK166:AK427)</f>
        <v>611</v>
      </c>
      <c r="AM427" s="143">
        <f t="shared" si="361"/>
        <v>13</v>
      </c>
      <c r="AN427" s="134"/>
      <c r="AO427" s="134"/>
      <c r="AP427" s="134"/>
      <c r="AQ427" s="134"/>
      <c r="AR427" s="134"/>
      <c r="AS427" s="134"/>
      <c r="AT427" s="134"/>
      <c r="AU427" s="134"/>
      <c r="AV427" s="134"/>
      <c r="AW427" s="134"/>
      <c r="AX427" s="134"/>
      <c r="AY427" s="134"/>
      <c r="AZ427" s="134"/>
      <c r="BA427" s="134"/>
      <c r="BB427" s="134"/>
    </row>
    <row r="428">
      <c r="A428" s="203" t="str">
        <f>Work!A482</f>
        <v>Aosta City Council</v>
      </c>
      <c r="B428" s="140">
        <f>Work!G482</f>
        <v>43608</v>
      </c>
      <c r="C428" s="142">
        <f t="shared" ref="C428:H428" si="376">C427</f>
        <v>1784374</v>
      </c>
      <c r="D428" s="142">
        <f t="shared" si="376"/>
        <v>7564066</v>
      </c>
      <c r="E428" s="142">
        <f t="shared" si="376"/>
        <v>6202872</v>
      </c>
      <c r="F428" s="142">
        <f t="shared" si="376"/>
        <v>37499441</v>
      </c>
      <c r="G428" s="142">
        <f t="shared" si="376"/>
        <v>4423984</v>
      </c>
      <c r="H428" s="142">
        <f t="shared" si="376"/>
        <v>1325218</v>
      </c>
      <c r="I428" s="141">
        <f>Work!E482+I427</f>
        <v>1449979</v>
      </c>
      <c r="J428" s="142">
        <f t="shared" ref="J428:P428" si="377">J427</f>
        <v>4894244</v>
      </c>
      <c r="K428" s="142">
        <f t="shared" si="377"/>
        <v>990091</v>
      </c>
      <c r="L428" s="142">
        <f t="shared" si="377"/>
        <v>110468</v>
      </c>
      <c r="M428" s="142">
        <f t="shared" si="377"/>
        <v>21774</v>
      </c>
      <c r="N428" s="142">
        <f t="shared" si="377"/>
        <v>7522596</v>
      </c>
      <c r="O428" s="142">
        <f t="shared" si="377"/>
        <v>729100</v>
      </c>
      <c r="P428" s="142">
        <f t="shared" si="377"/>
        <v>44000</v>
      </c>
      <c r="Q428" s="142"/>
      <c r="R428" s="142"/>
      <c r="S428" s="142"/>
      <c r="T428" s="142"/>
      <c r="U428" s="142"/>
      <c r="V428" s="142"/>
      <c r="W428" s="142"/>
      <c r="X428" s="142"/>
      <c r="Y428" s="142"/>
      <c r="Z428" s="142"/>
      <c r="AA428" s="142"/>
      <c r="AB428" s="142"/>
      <c r="AC428" s="142"/>
      <c r="AD428" s="142"/>
      <c r="AE428" s="142"/>
      <c r="AF428" s="142"/>
      <c r="AG428" s="146" t="s">
        <v>2288</v>
      </c>
      <c r="AH428" s="144">
        <f t="shared" si="293"/>
        <v>74562207</v>
      </c>
      <c r="AI428" s="145">
        <f t="shared" si="294"/>
        <v>43608</v>
      </c>
      <c r="AJ428" s="143">
        <f t="shared" si="297"/>
        <v>612</v>
      </c>
      <c r="AK428" s="146">
        <v>1.0</v>
      </c>
      <c r="AL428" s="146">
        <f>sum(AK166:AK428)</f>
        <v>612</v>
      </c>
      <c r="AM428" s="143">
        <f t="shared" si="361"/>
        <v>13</v>
      </c>
      <c r="AN428" s="134"/>
      <c r="AO428" s="134"/>
      <c r="AP428" s="134"/>
      <c r="AQ428" s="134"/>
      <c r="AR428" s="134"/>
      <c r="AS428" s="134"/>
      <c r="AT428" s="134"/>
      <c r="AU428" s="134"/>
      <c r="AV428" s="134"/>
      <c r="AW428" s="134"/>
      <c r="AX428" s="134"/>
      <c r="AY428" s="134"/>
      <c r="AZ428" s="134"/>
      <c r="BA428" s="134"/>
      <c r="BB428" s="134"/>
    </row>
    <row r="429">
      <c r="A429" s="203" t="str">
        <f>Work!A212</f>
        <v>Liverpool City Region Combined Authority</v>
      </c>
      <c r="B429" s="140">
        <f>Work!G212</f>
        <v>43609</v>
      </c>
      <c r="C429" s="142">
        <f t="shared" ref="C429:E429" si="378">C428</f>
        <v>1784374</v>
      </c>
      <c r="D429" s="142">
        <f t="shared" si="378"/>
        <v>7564066</v>
      </c>
      <c r="E429" s="142">
        <f t="shared" si="378"/>
        <v>6202872</v>
      </c>
      <c r="F429" s="141">
        <f>Work!E212+F427</f>
        <v>39032791</v>
      </c>
      <c r="G429" s="142">
        <f t="shared" ref="G429:P429" si="379">G428</f>
        <v>4423984</v>
      </c>
      <c r="H429" s="142">
        <f t="shared" si="379"/>
        <v>1325218</v>
      </c>
      <c r="I429" s="142">
        <f t="shared" si="379"/>
        <v>1449979</v>
      </c>
      <c r="J429" s="142">
        <f t="shared" si="379"/>
        <v>4894244</v>
      </c>
      <c r="K429" s="142">
        <f t="shared" si="379"/>
        <v>990091</v>
      </c>
      <c r="L429" s="142">
        <f t="shared" si="379"/>
        <v>110468</v>
      </c>
      <c r="M429" s="142">
        <f t="shared" si="379"/>
        <v>21774</v>
      </c>
      <c r="N429" s="142">
        <f t="shared" si="379"/>
        <v>7522596</v>
      </c>
      <c r="O429" s="142">
        <f t="shared" si="379"/>
        <v>729100</v>
      </c>
      <c r="P429" s="142">
        <f t="shared" si="379"/>
        <v>44000</v>
      </c>
      <c r="Q429" s="142"/>
      <c r="R429" s="142"/>
      <c r="S429" s="142"/>
      <c r="T429" s="142"/>
      <c r="U429" s="142"/>
      <c r="V429" s="142"/>
      <c r="W429" s="142"/>
      <c r="X429" s="142"/>
      <c r="Y429" s="142"/>
      <c r="Z429" s="142"/>
      <c r="AA429" s="142"/>
      <c r="AB429" s="142"/>
      <c r="AC429" s="142"/>
      <c r="AD429" s="142"/>
      <c r="AE429" s="142"/>
      <c r="AF429" s="142"/>
      <c r="AG429" s="158" t="s">
        <v>1086</v>
      </c>
      <c r="AH429" s="144">
        <f t="shared" si="293"/>
        <v>76095557</v>
      </c>
      <c r="AI429" s="145">
        <f t="shared" si="294"/>
        <v>43609</v>
      </c>
      <c r="AJ429" s="143">
        <f t="shared" si="297"/>
        <v>613</v>
      </c>
      <c r="AK429" s="146">
        <v>1.0</v>
      </c>
      <c r="AL429" s="146">
        <f>sum(AK166:AK429)</f>
        <v>613</v>
      </c>
      <c r="AM429" s="143">
        <f t="shared" si="361"/>
        <v>13</v>
      </c>
      <c r="AN429" s="134"/>
      <c r="AO429" s="134"/>
      <c r="AP429" s="134"/>
      <c r="AQ429" s="134"/>
      <c r="AR429" s="134"/>
      <c r="AS429" s="134"/>
      <c r="AT429" s="134"/>
      <c r="AU429" s="134"/>
      <c r="AV429" s="134"/>
      <c r="AW429" s="134"/>
      <c r="AX429" s="134"/>
      <c r="AY429" s="134"/>
      <c r="AZ429" s="134"/>
      <c r="BA429" s="134"/>
      <c r="BB429" s="134"/>
    </row>
    <row r="430">
      <c r="A430" s="203" t="str">
        <f>Work!A483</f>
        <v>Naples Metropolitan City Council</v>
      </c>
      <c r="B430" s="140">
        <f>Work!G483</f>
        <v>43609</v>
      </c>
      <c r="C430" s="142">
        <f t="shared" ref="C430:H430" si="380">C429</f>
        <v>1784374</v>
      </c>
      <c r="D430" s="142">
        <f t="shared" si="380"/>
        <v>7564066</v>
      </c>
      <c r="E430" s="142">
        <f t="shared" si="380"/>
        <v>6202872</v>
      </c>
      <c r="F430" s="142">
        <f t="shared" si="380"/>
        <v>39032791</v>
      </c>
      <c r="G430" s="142">
        <f t="shared" si="380"/>
        <v>4423984</v>
      </c>
      <c r="H430" s="142">
        <f t="shared" si="380"/>
        <v>1325218</v>
      </c>
      <c r="I430" s="141">
        <f>Work!E483+I429</f>
        <v>4578679</v>
      </c>
      <c r="J430" s="142">
        <f t="shared" ref="J430:P430" si="381">J429</f>
        <v>4894244</v>
      </c>
      <c r="K430" s="142">
        <f t="shared" si="381"/>
        <v>990091</v>
      </c>
      <c r="L430" s="142">
        <f t="shared" si="381"/>
        <v>110468</v>
      </c>
      <c r="M430" s="142">
        <f t="shared" si="381"/>
        <v>21774</v>
      </c>
      <c r="N430" s="142">
        <f t="shared" si="381"/>
        <v>7522596</v>
      </c>
      <c r="O430" s="142">
        <f t="shared" si="381"/>
        <v>729100</v>
      </c>
      <c r="P430" s="142">
        <f t="shared" si="381"/>
        <v>44000</v>
      </c>
      <c r="Q430" s="142"/>
      <c r="R430" s="142"/>
      <c r="S430" s="142"/>
      <c r="T430" s="142"/>
      <c r="U430" s="142"/>
      <c r="V430" s="142"/>
      <c r="W430" s="142"/>
      <c r="X430" s="142"/>
      <c r="Y430" s="142"/>
      <c r="Z430" s="142"/>
      <c r="AA430" s="142"/>
      <c r="AB430" s="142"/>
      <c r="AC430" s="142"/>
      <c r="AD430" s="142"/>
      <c r="AE430" s="142"/>
      <c r="AF430" s="142"/>
      <c r="AG430" s="146" t="s">
        <v>2288</v>
      </c>
      <c r="AH430" s="144">
        <f t="shared" si="293"/>
        <v>79224257</v>
      </c>
      <c r="AI430" s="145">
        <f t="shared" si="294"/>
        <v>43609</v>
      </c>
      <c r="AJ430" s="143">
        <f t="shared" si="297"/>
        <v>614</v>
      </c>
      <c r="AK430" s="146">
        <v>1.0</v>
      </c>
      <c r="AL430" s="146">
        <f>sum(AK166:AK430)</f>
        <v>614</v>
      </c>
      <c r="AM430" s="143">
        <f t="shared" si="361"/>
        <v>13</v>
      </c>
      <c r="AN430" s="134"/>
      <c r="AO430" s="134"/>
      <c r="AP430" s="134"/>
      <c r="AQ430" s="134"/>
      <c r="AR430" s="134"/>
      <c r="AS430" s="134"/>
      <c r="AT430" s="134"/>
      <c r="AU430" s="134"/>
      <c r="AV430" s="134"/>
      <c r="AW430" s="134"/>
      <c r="AX430" s="134"/>
      <c r="AY430" s="134"/>
      <c r="AZ430" s="134"/>
      <c r="BA430" s="134"/>
      <c r="BB430" s="134"/>
    </row>
    <row r="431">
      <c r="A431" s="203" t="str">
        <f>Work!A374</f>
        <v>Colwood City Council</v>
      </c>
      <c r="B431" s="140">
        <f>Work!G374</f>
        <v>43612</v>
      </c>
      <c r="C431" s="142">
        <f t="shared" ref="C431:P431" si="382">C430</f>
        <v>1784374</v>
      </c>
      <c r="D431" s="142">
        <f t="shared" si="382"/>
        <v>7564066</v>
      </c>
      <c r="E431" s="142">
        <f t="shared" si="382"/>
        <v>6202872</v>
      </c>
      <c r="F431" s="142">
        <f t="shared" si="382"/>
        <v>39032791</v>
      </c>
      <c r="G431" s="163">
        <f t="shared" si="382"/>
        <v>4423984</v>
      </c>
      <c r="H431" s="142">
        <f t="shared" si="382"/>
        <v>1325218</v>
      </c>
      <c r="I431" s="142">
        <f t="shared" si="382"/>
        <v>4578679</v>
      </c>
      <c r="J431" s="142">
        <f t="shared" si="382"/>
        <v>4894244</v>
      </c>
      <c r="K431" s="142">
        <f t="shared" si="382"/>
        <v>990091</v>
      </c>
      <c r="L431" s="142">
        <f t="shared" si="382"/>
        <v>110468</v>
      </c>
      <c r="M431" s="142">
        <f t="shared" si="382"/>
        <v>21774</v>
      </c>
      <c r="N431" s="142">
        <f t="shared" si="382"/>
        <v>7522596</v>
      </c>
      <c r="O431" s="142">
        <f t="shared" si="382"/>
        <v>729100</v>
      </c>
      <c r="P431" s="142">
        <f t="shared" si="382"/>
        <v>44000</v>
      </c>
      <c r="Q431" s="142"/>
      <c r="R431" s="142"/>
      <c r="S431" s="142"/>
      <c r="T431" s="142"/>
      <c r="U431" s="142"/>
      <c r="V431" s="142"/>
      <c r="W431" s="142"/>
      <c r="X431" s="142"/>
      <c r="Y431" s="142"/>
      <c r="Z431" s="142"/>
      <c r="AA431" s="142"/>
      <c r="AB431" s="142"/>
      <c r="AC431" s="142"/>
      <c r="AD431" s="142"/>
      <c r="AE431" s="142"/>
      <c r="AF431" s="142"/>
      <c r="AG431" s="146" t="s">
        <v>1206</v>
      </c>
      <c r="AH431" s="144">
        <f t="shared" si="293"/>
        <v>79224257</v>
      </c>
      <c r="AI431" s="145">
        <f t="shared" si="294"/>
        <v>43612</v>
      </c>
      <c r="AJ431" s="143">
        <f t="shared" si="297"/>
        <v>615</v>
      </c>
      <c r="AK431" s="146">
        <v>1.0</v>
      </c>
      <c r="AL431" s="146">
        <f t="shared" ref="AL431:AL432" si="384">sum(AK166:AK431)</f>
        <v>615</v>
      </c>
      <c r="AM431" s="143">
        <f t="shared" si="361"/>
        <v>13</v>
      </c>
      <c r="AN431" s="134"/>
      <c r="AO431" s="134"/>
      <c r="AP431" s="134"/>
      <c r="AQ431" s="134"/>
      <c r="AR431" s="134"/>
      <c r="AS431" s="134"/>
      <c r="AT431" s="134"/>
      <c r="AU431" s="134"/>
      <c r="AV431" s="134"/>
      <c r="AW431" s="134"/>
      <c r="AX431" s="134"/>
      <c r="AY431" s="134"/>
      <c r="AZ431" s="134"/>
      <c r="BA431" s="134"/>
      <c r="BB431" s="134"/>
    </row>
    <row r="432">
      <c r="A432" s="199" t="str">
        <f>Data!A699</f>
        <v>Tracadie Regional Municipal Council</v>
      </c>
      <c r="B432" s="140">
        <f>Data!E699</f>
        <v>43612</v>
      </c>
      <c r="C432" s="142">
        <f t="shared" ref="C432:P432" si="383">C431</f>
        <v>1784374</v>
      </c>
      <c r="D432" s="142">
        <f t="shared" si="383"/>
        <v>7564066</v>
      </c>
      <c r="E432" s="142">
        <f t="shared" si="383"/>
        <v>6202872</v>
      </c>
      <c r="F432" s="142">
        <f t="shared" si="383"/>
        <v>39032791</v>
      </c>
      <c r="G432" s="163">
        <f t="shared" si="383"/>
        <v>4423984</v>
      </c>
      <c r="H432" s="142">
        <f t="shared" si="383"/>
        <v>1325218</v>
      </c>
      <c r="I432" s="142">
        <f t="shared" si="383"/>
        <v>4578679</v>
      </c>
      <c r="J432" s="142">
        <f t="shared" si="383"/>
        <v>4894244</v>
      </c>
      <c r="K432" s="142">
        <f t="shared" si="383"/>
        <v>990091</v>
      </c>
      <c r="L432" s="142">
        <f t="shared" si="383"/>
        <v>110468</v>
      </c>
      <c r="M432" s="142">
        <f t="shared" si="383"/>
        <v>21774</v>
      </c>
      <c r="N432" s="142">
        <f t="shared" si="383"/>
        <v>7522596</v>
      </c>
      <c r="O432" s="142">
        <f t="shared" si="383"/>
        <v>729100</v>
      </c>
      <c r="P432" s="142">
        <f t="shared" si="383"/>
        <v>44000</v>
      </c>
      <c r="Q432" s="142"/>
      <c r="R432" s="142"/>
      <c r="S432" s="142"/>
      <c r="T432" s="142"/>
      <c r="U432" s="142"/>
      <c r="V432" s="142"/>
      <c r="W432" s="142"/>
      <c r="X432" s="142"/>
      <c r="Y432" s="142"/>
      <c r="Z432" s="142"/>
      <c r="AA432" s="142"/>
      <c r="AB432" s="142"/>
      <c r="AC432" s="142"/>
      <c r="AD432" s="142"/>
      <c r="AE432" s="142"/>
      <c r="AF432" s="142"/>
      <c r="AG432" s="146" t="s">
        <v>1206</v>
      </c>
      <c r="AH432" s="144">
        <f t="shared" si="293"/>
        <v>79224257</v>
      </c>
      <c r="AI432" s="145">
        <f t="shared" si="294"/>
        <v>43612</v>
      </c>
      <c r="AJ432" s="143">
        <f t="shared" si="297"/>
        <v>616</v>
      </c>
      <c r="AK432" s="146">
        <v>1.0</v>
      </c>
      <c r="AL432" s="146">
        <f t="shared" si="384"/>
        <v>615</v>
      </c>
      <c r="AM432" s="143">
        <f t="shared" si="361"/>
        <v>13</v>
      </c>
      <c r="AN432" s="134"/>
      <c r="AO432" s="134"/>
      <c r="AP432" s="134"/>
      <c r="AQ432" s="134"/>
      <c r="AR432" s="134"/>
      <c r="AS432" s="134"/>
      <c r="AT432" s="134"/>
      <c r="AU432" s="134"/>
      <c r="AV432" s="134"/>
      <c r="AW432" s="134"/>
      <c r="AX432" s="134"/>
      <c r="AY432" s="134"/>
      <c r="AZ432" s="134"/>
      <c r="BA432" s="134"/>
      <c r="BB432" s="134"/>
    </row>
    <row r="433">
      <c r="A433" s="203" t="str">
        <f>Work!A429</f>
        <v>Drensteinfurt Town Council</v>
      </c>
      <c r="B433" s="140">
        <f>Work!G429</f>
        <v>43613</v>
      </c>
      <c r="C433" s="142">
        <f t="shared" ref="C433:J433" si="385">C432</f>
        <v>1784374</v>
      </c>
      <c r="D433" s="142">
        <f t="shared" si="385"/>
        <v>7564066</v>
      </c>
      <c r="E433" s="142">
        <f t="shared" si="385"/>
        <v>6202872</v>
      </c>
      <c r="F433" s="142">
        <f t="shared" si="385"/>
        <v>39032791</v>
      </c>
      <c r="G433" s="142">
        <f t="shared" si="385"/>
        <v>4423984</v>
      </c>
      <c r="H433" s="142">
        <f t="shared" si="385"/>
        <v>1325218</v>
      </c>
      <c r="I433" s="142">
        <f t="shared" si="385"/>
        <v>4578679</v>
      </c>
      <c r="J433" s="142">
        <f t="shared" si="385"/>
        <v>4894244</v>
      </c>
      <c r="K433" s="141">
        <f>Work!E429+K432</f>
        <v>1005633</v>
      </c>
      <c r="L433" s="142">
        <f t="shared" ref="L433:P433" si="386">L432</f>
        <v>110468</v>
      </c>
      <c r="M433" s="142">
        <f t="shared" si="386"/>
        <v>21774</v>
      </c>
      <c r="N433" s="142">
        <f t="shared" si="386"/>
        <v>7522596</v>
      </c>
      <c r="O433" s="142">
        <f t="shared" si="386"/>
        <v>729100</v>
      </c>
      <c r="P433" s="142">
        <f t="shared" si="386"/>
        <v>44000</v>
      </c>
      <c r="Q433" s="142"/>
      <c r="R433" s="142"/>
      <c r="S433" s="142"/>
      <c r="T433" s="142"/>
      <c r="U433" s="142"/>
      <c r="V433" s="142"/>
      <c r="W433" s="142"/>
      <c r="X433" s="142"/>
      <c r="Y433" s="142"/>
      <c r="Z433" s="142"/>
      <c r="AA433" s="142"/>
      <c r="AB433" s="142"/>
      <c r="AC433" s="142"/>
      <c r="AD433" s="142"/>
      <c r="AE433" s="142"/>
      <c r="AF433" s="142"/>
      <c r="AG433" s="146" t="s">
        <v>2360</v>
      </c>
      <c r="AH433" s="144">
        <f t="shared" si="293"/>
        <v>79239799</v>
      </c>
      <c r="AI433" s="145">
        <f t="shared" si="294"/>
        <v>43613</v>
      </c>
      <c r="AJ433" s="143">
        <f t="shared" si="297"/>
        <v>617</v>
      </c>
      <c r="AK433" s="146">
        <v>1.0</v>
      </c>
      <c r="AL433" s="146">
        <f>sum(AK166:AK433)</f>
        <v>617</v>
      </c>
      <c r="AM433" s="143">
        <f>AM431</f>
        <v>13</v>
      </c>
      <c r="AN433" s="134"/>
      <c r="AO433" s="134"/>
      <c r="AP433" s="134"/>
      <c r="AQ433" s="134"/>
      <c r="AR433" s="134"/>
      <c r="AS433" s="134"/>
      <c r="AT433" s="134"/>
      <c r="AU433" s="134"/>
      <c r="AV433" s="134"/>
      <c r="AW433" s="134"/>
      <c r="AX433" s="134"/>
      <c r="AY433" s="134"/>
      <c r="AZ433" s="134"/>
      <c r="BA433" s="134"/>
      <c r="BB433" s="134"/>
    </row>
    <row r="434">
      <c r="A434" s="203" t="str">
        <f>Work!A375</f>
        <v>Greater Sudbury City Council</v>
      </c>
      <c r="B434" s="140">
        <f>Work!G375</f>
        <v>43613</v>
      </c>
      <c r="C434" s="142">
        <f t="shared" ref="C434:F434" si="387">C433</f>
        <v>1784374</v>
      </c>
      <c r="D434" s="142">
        <f t="shared" si="387"/>
        <v>7564066</v>
      </c>
      <c r="E434" s="142">
        <f t="shared" si="387"/>
        <v>6202872</v>
      </c>
      <c r="F434" s="142">
        <f t="shared" si="387"/>
        <v>39032791</v>
      </c>
      <c r="G434" s="141">
        <f>Work!E375+G433</f>
        <v>4585515</v>
      </c>
      <c r="H434" s="142">
        <f t="shared" ref="H434:P434" si="388">H433</f>
        <v>1325218</v>
      </c>
      <c r="I434" s="142">
        <f t="shared" si="388"/>
        <v>4578679</v>
      </c>
      <c r="J434" s="142">
        <f t="shared" si="388"/>
        <v>4894244</v>
      </c>
      <c r="K434" s="142">
        <f t="shared" si="388"/>
        <v>1005633</v>
      </c>
      <c r="L434" s="142">
        <f t="shared" si="388"/>
        <v>110468</v>
      </c>
      <c r="M434" s="142">
        <f t="shared" si="388"/>
        <v>21774</v>
      </c>
      <c r="N434" s="142">
        <f t="shared" si="388"/>
        <v>7522596</v>
      </c>
      <c r="O434" s="142">
        <f t="shared" si="388"/>
        <v>729100</v>
      </c>
      <c r="P434" s="142">
        <f t="shared" si="388"/>
        <v>44000</v>
      </c>
      <c r="Q434" s="142"/>
      <c r="R434" s="142"/>
      <c r="S434" s="142"/>
      <c r="T434" s="142"/>
      <c r="U434" s="142"/>
      <c r="V434" s="142"/>
      <c r="W434" s="142"/>
      <c r="X434" s="142"/>
      <c r="Y434" s="142"/>
      <c r="Z434" s="142"/>
      <c r="AA434" s="142"/>
      <c r="AB434" s="142"/>
      <c r="AC434" s="142"/>
      <c r="AD434" s="142"/>
      <c r="AE434" s="142"/>
      <c r="AF434" s="142"/>
      <c r="AG434" s="146" t="s">
        <v>1206</v>
      </c>
      <c r="AH434" s="144">
        <f t="shared" si="293"/>
        <v>79401330</v>
      </c>
      <c r="AI434" s="145">
        <f t="shared" si="294"/>
        <v>43613</v>
      </c>
      <c r="AJ434" s="143">
        <f t="shared" si="297"/>
        <v>618</v>
      </c>
      <c r="AK434" s="146">
        <v>1.0</v>
      </c>
      <c r="AL434" s="146">
        <f>sum(AK166:AK434)</f>
        <v>618</v>
      </c>
      <c r="AM434" s="143">
        <f t="shared" ref="AM434:AM464" si="390">AM433</f>
        <v>13</v>
      </c>
      <c r="AN434" s="134"/>
      <c r="AO434" s="134"/>
      <c r="AP434" s="134"/>
      <c r="AQ434" s="134"/>
      <c r="AR434" s="134"/>
      <c r="AS434" s="134"/>
      <c r="AT434" s="134"/>
      <c r="AU434" s="134"/>
      <c r="AV434" s="134"/>
      <c r="AW434" s="134"/>
      <c r="AX434" s="134"/>
      <c r="AY434" s="134"/>
      <c r="AZ434" s="134"/>
      <c r="BA434" s="134"/>
      <c r="BB434" s="134"/>
    </row>
    <row r="435">
      <c r="A435" s="203" t="str">
        <f>Data!A79</f>
        <v>Newcastle City Council</v>
      </c>
      <c r="B435" s="140">
        <f>Data!E79</f>
        <v>43613</v>
      </c>
      <c r="C435" s="141">
        <f>Data!D79+C434</f>
        <v>1948477</v>
      </c>
      <c r="D435" s="142">
        <f t="shared" ref="D435:P435" si="389">D434</f>
        <v>7564066</v>
      </c>
      <c r="E435" s="142">
        <f t="shared" si="389"/>
        <v>6202872</v>
      </c>
      <c r="F435" s="142">
        <f t="shared" si="389"/>
        <v>39032791</v>
      </c>
      <c r="G435" s="142">
        <f t="shared" si="389"/>
        <v>4585515</v>
      </c>
      <c r="H435" s="142">
        <f t="shared" si="389"/>
        <v>1325218</v>
      </c>
      <c r="I435" s="142">
        <f t="shared" si="389"/>
        <v>4578679</v>
      </c>
      <c r="J435" s="142">
        <f t="shared" si="389"/>
        <v>4894244</v>
      </c>
      <c r="K435" s="142">
        <f t="shared" si="389"/>
        <v>1005633</v>
      </c>
      <c r="L435" s="142">
        <f t="shared" si="389"/>
        <v>110468</v>
      </c>
      <c r="M435" s="142">
        <f t="shared" si="389"/>
        <v>21774</v>
      </c>
      <c r="N435" s="142">
        <f t="shared" si="389"/>
        <v>7522596</v>
      </c>
      <c r="O435" s="142">
        <f t="shared" si="389"/>
        <v>729100</v>
      </c>
      <c r="P435" s="142">
        <f t="shared" si="389"/>
        <v>44000</v>
      </c>
      <c r="Q435" s="142"/>
      <c r="R435" s="142"/>
      <c r="S435" s="142"/>
      <c r="T435" s="142"/>
      <c r="U435" s="142"/>
      <c r="V435" s="142"/>
      <c r="W435" s="142"/>
      <c r="X435" s="142"/>
      <c r="Y435" s="142"/>
      <c r="Z435" s="142"/>
      <c r="AA435" s="142"/>
      <c r="AB435" s="142"/>
      <c r="AC435" s="142"/>
      <c r="AD435" s="142"/>
      <c r="AE435" s="142"/>
      <c r="AF435" s="142"/>
      <c r="AG435" s="146" t="s">
        <v>974</v>
      </c>
      <c r="AH435" s="144">
        <f t="shared" si="293"/>
        <v>79565433</v>
      </c>
      <c r="AI435" s="145">
        <f t="shared" si="294"/>
        <v>43613</v>
      </c>
      <c r="AJ435" s="143">
        <f t="shared" si="297"/>
        <v>619</v>
      </c>
      <c r="AK435" s="146">
        <v>1.0</v>
      </c>
      <c r="AL435" s="146">
        <f>sum(AK166:AK435)</f>
        <v>619</v>
      </c>
      <c r="AM435" s="143">
        <f t="shared" si="390"/>
        <v>13</v>
      </c>
      <c r="AN435" s="134"/>
      <c r="AO435" s="134"/>
      <c r="AP435" s="134"/>
      <c r="AQ435" s="134"/>
      <c r="AR435" s="134"/>
      <c r="AS435" s="134"/>
      <c r="AT435" s="134"/>
      <c r="AU435" s="134"/>
      <c r="AV435" s="134"/>
      <c r="AW435" s="134"/>
      <c r="AX435" s="134"/>
      <c r="AY435" s="134"/>
      <c r="AZ435" s="134"/>
      <c r="BA435" s="134"/>
      <c r="BB435" s="134"/>
    </row>
    <row r="436">
      <c r="A436" s="203" t="str">
        <f>Work!A213</f>
        <v>Newtown &amp; Llanllwchaiarn Town Council</v>
      </c>
      <c r="B436" s="140">
        <f>Work!G213</f>
        <v>43613</v>
      </c>
      <c r="C436" s="142">
        <f t="shared" ref="C436:E436" si="391">C435</f>
        <v>1948477</v>
      </c>
      <c r="D436" s="142">
        <f t="shared" si="391"/>
        <v>7564066</v>
      </c>
      <c r="E436" s="142">
        <f t="shared" si="391"/>
        <v>6202872</v>
      </c>
      <c r="F436" s="141">
        <f>Work!E213+F435</f>
        <v>39043574</v>
      </c>
      <c r="G436" s="142">
        <f t="shared" ref="G436:P436" si="392">G435</f>
        <v>4585515</v>
      </c>
      <c r="H436" s="142">
        <f t="shared" si="392"/>
        <v>1325218</v>
      </c>
      <c r="I436" s="142">
        <f t="shared" si="392"/>
        <v>4578679</v>
      </c>
      <c r="J436" s="142">
        <f t="shared" si="392"/>
        <v>4894244</v>
      </c>
      <c r="K436" s="142">
        <f t="shared" si="392"/>
        <v>1005633</v>
      </c>
      <c r="L436" s="142">
        <f t="shared" si="392"/>
        <v>110468</v>
      </c>
      <c r="M436" s="142">
        <f t="shared" si="392"/>
        <v>21774</v>
      </c>
      <c r="N436" s="142">
        <f t="shared" si="392"/>
        <v>7522596</v>
      </c>
      <c r="O436" s="142">
        <f t="shared" si="392"/>
        <v>729100</v>
      </c>
      <c r="P436" s="142">
        <f t="shared" si="392"/>
        <v>44000</v>
      </c>
      <c r="Q436" s="142"/>
      <c r="R436" s="142"/>
      <c r="S436" s="142"/>
      <c r="T436" s="142"/>
      <c r="U436" s="142"/>
      <c r="V436" s="142"/>
      <c r="W436" s="142"/>
      <c r="X436" s="142"/>
      <c r="Y436" s="142"/>
      <c r="Z436" s="142"/>
      <c r="AA436" s="142"/>
      <c r="AB436" s="142"/>
      <c r="AC436" s="142"/>
      <c r="AD436" s="142"/>
      <c r="AE436" s="142"/>
      <c r="AF436" s="142"/>
      <c r="AG436" s="158" t="s">
        <v>1086</v>
      </c>
      <c r="AH436" s="144">
        <f t="shared" si="293"/>
        <v>79576216</v>
      </c>
      <c r="AI436" s="145">
        <f t="shared" si="294"/>
        <v>43613</v>
      </c>
      <c r="AJ436" s="143">
        <f t="shared" si="297"/>
        <v>620</v>
      </c>
      <c r="AK436" s="146">
        <v>1.0</v>
      </c>
      <c r="AL436" s="146">
        <f>sum(AK166:AK436)</f>
        <v>620</v>
      </c>
      <c r="AM436" s="143">
        <f t="shared" si="390"/>
        <v>13</v>
      </c>
      <c r="AN436" s="134"/>
      <c r="AO436" s="134"/>
      <c r="AP436" s="134"/>
      <c r="AQ436" s="134"/>
      <c r="AR436" s="134"/>
      <c r="AS436" s="134"/>
      <c r="AT436" s="134"/>
      <c r="AU436" s="134"/>
      <c r="AV436" s="134"/>
      <c r="AW436" s="134"/>
      <c r="AX436" s="134"/>
      <c r="AY436" s="134"/>
      <c r="AZ436" s="134"/>
      <c r="BA436" s="134"/>
      <c r="BB436" s="134"/>
    </row>
    <row r="437">
      <c r="A437" s="203" t="str">
        <f>Work!A376</f>
        <v>Prince Edward County Council</v>
      </c>
      <c r="B437" s="140">
        <f>Work!G376</f>
        <v>43613</v>
      </c>
      <c r="C437" s="142">
        <f t="shared" ref="C437:F437" si="393">C436</f>
        <v>1948477</v>
      </c>
      <c r="D437" s="142">
        <f t="shared" si="393"/>
        <v>7564066</v>
      </c>
      <c r="E437" s="142">
        <f t="shared" si="393"/>
        <v>6202872</v>
      </c>
      <c r="F437" s="142">
        <f t="shared" si="393"/>
        <v>39043574</v>
      </c>
      <c r="G437" s="141">
        <f>Work!E376+G436</f>
        <v>4610250</v>
      </c>
      <c r="H437" s="142">
        <f t="shared" ref="H437:P437" si="394">H436</f>
        <v>1325218</v>
      </c>
      <c r="I437" s="142">
        <f t="shared" si="394"/>
        <v>4578679</v>
      </c>
      <c r="J437" s="142">
        <f t="shared" si="394"/>
        <v>4894244</v>
      </c>
      <c r="K437" s="142">
        <f t="shared" si="394"/>
        <v>1005633</v>
      </c>
      <c r="L437" s="142">
        <f t="shared" si="394"/>
        <v>110468</v>
      </c>
      <c r="M437" s="142">
        <f t="shared" si="394"/>
        <v>21774</v>
      </c>
      <c r="N437" s="142">
        <f t="shared" si="394"/>
        <v>7522596</v>
      </c>
      <c r="O437" s="142">
        <f t="shared" si="394"/>
        <v>729100</v>
      </c>
      <c r="P437" s="142">
        <f t="shared" si="394"/>
        <v>44000</v>
      </c>
      <c r="Q437" s="142"/>
      <c r="R437" s="142"/>
      <c r="S437" s="142"/>
      <c r="T437" s="142"/>
      <c r="U437" s="142"/>
      <c r="V437" s="142"/>
      <c r="W437" s="142"/>
      <c r="X437" s="142"/>
      <c r="Y437" s="142"/>
      <c r="Z437" s="142"/>
      <c r="AA437" s="142"/>
      <c r="AB437" s="142"/>
      <c r="AC437" s="142"/>
      <c r="AD437" s="142"/>
      <c r="AE437" s="142"/>
      <c r="AF437" s="142"/>
      <c r="AG437" s="146" t="s">
        <v>1206</v>
      </c>
      <c r="AH437" s="144">
        <f t="shared" si="293"/>
        <v>79600951</v>
      </c>
      <c r="AI437" s="145">
        <f t="shared" si="294"/>
        <v>43613</v>
      </c>
      <c r="AJ437" s="143">
        <f t="shared" si="297"/>
        <v>621</v>
      </c>
      <c r="AK437" s="146">
        <v>1.0</v>
      </c>
      <c r="AL437" s="146">
        <f>sum(AK166:AK437)</f>
        <v>621</v>
      </c>
      <c r="AM437" s="143">
        <f t="shared" si="390"/>
        <v>13</v>
      </c>
      <c r="AN437" s="134"/>
      <c r="AO437" s="134"/>
      <c r="AP437" s="134"/>
      <c r="AQ437" s="134"/>
      <c r="AR437" s="134"/>
      <c r="AS437" s="134"/>
      <c r="AT437" s="134"/>
      <c r="AU437" s="134"/>
      <c r="AV437" s="134"/>
      <c r="AW437" s="134"/>
      <c r="AX437" s="134"/>
      <c r="AY437" s="134"/>
      <c r="AZ437" s="134"/>
      <c r="BA437" s="134"/>
      <c r="BB437" s="134"/>
    </row>
    <row r="438">
      <c r="A438" s="203" t="str">
        <f>Data!A88</f>
        <v>Ryde City Council</v>
      </c>
      <c r="B438" s="140">
        <f>Data!E88</f>
        <v>43613</v>
      </c>
      <c r="C438" s="141">
        <f>Data!D88+C437</f>
        <v>2075923</v>
      </c>
      <c r="D438" s="142">
        <f t="shared" ref="D438:P438" si="395">D437</f>
        <v>7564066</v>
      </c>
      <c r="E438" s="142">
        <f t="shared" si="395"/>
        <v>6202872</v>
      </c>
      <c r="F438" s="142">
        <f t="shared" si="395"/>
        <v>39043574</v>
      </c>
      <c r="G438" s="142">
        <f t="shared" si="395"/>
        <v>4610250</v>
      </c>
      <c r="H438" s="142">
        <f t="shared" si="395"/>
        <v>1325218</v>
      </c>
      <c r="I438" s="142">
        <f t="shared" si="395"/>
        <v>4578679</v>
      </c>
      <c r="J438" s="142">
        <f t="shared" si="395"/>
        <v>4894244</v>
      </c>
      <c r="K438" s="142">
        <f t="shared" si="395"/>
        <v>1005633</v>
      </c>
      <c r="L438" s="142">
        <f t="shared" si="395"/>
        <v>110468</v>
      </c>
      <c r="M438" s="142">
        <f t="shared" si="395"/>
        <v>21774</v>
      </c>
      <c r="N438" s="142">
        <f t="shared" si="395"/>
        <v>7522596</v>
      </c>
      <c r="O438" s="142">
        <f t="shared" si="395"/>
        <v>729100</v>
      </c>
      <c r="P438" s="142">
        <f t="shared" si="395"/>
        <v>44000</v>
      </c>
      <c r="Q438" s="142"/>
      <c r="R438" s="142"/>
      <c r="S438" s="142"/>
      <c r="T438" s="142"/>
      <c r="U438" s="142"/>
      <c r="V438" s="142"/>
      <c r="W438" s="142"/>
      <c r="X438" s="142"/>
      <c r="Y438" s="142"/>
      <c r="Z438" s="142"/>
      <c r="AA438" s="142"/>
      <c r="AB438" s="142"/>
      <c r="AC438" s="142"/>
      <c r="AD438" s="142"/>
      <c r="AE438" s="142"/>
      <c r="AF438" s="142"/>
      <c r="AG438" s="146" t="s">
        <v>974</v>
      </c>
      <c r="AH438" s="144">
        <f t="shared" si="293"/>
        <v>79728397</v>
      </c>
      <c r="AI438" s="145">
        <f t="shared" si="294"/>
        <v>43613</v>
      </c>
      <c r="AJ438" s="143">
        <f t="shared" si="297"/>
        <v>622</v>
      </c>
      <c r="AK438" s="146">
        <v>1.0</v>
      </c>
      <c r="AL438" s="146">
        <f>sum(AK166:AK438)</f>
        <v>622</v>
      </c>
      <c r="AM438" s="143">
        <f t="shared" si="390"/>
        <v>13</v>
      </c>
      <c r="AN438" s="134"/>
      <c r="AO438" s="134"/>
      <c r="AP438" s="134"/>
      <c r="AQ438" s="134"/>
      <c r="AR438" s="134"/>
      <c r="AS438" s="134"/>
      <c r="AT438" s="134"/>
      <c r="AU438" s="134"/>
      <c r="AV438" s="134"/>
      <c r="AW438" s="134"/>
      <c r="AX438" s="134"/>
      <c r="AY438" s="134"/>
      <c r="AZ438" s="134"/>
      <c r="BA438" s="134"/>
      <c r="BB438" s="134"/>
    </row>
    <row r="439">
      <c r="A439" s="203" t="str">
        <f>Work!A430</f>
        <v>Telgte Town Council</v>
      </c>
      <c r="B439" s="140">
        <f>Work!G430</f>
        <v>43613</v>
      </c>
      <c r="C439" s="142">
        <f t="shared" ref="C439:J439" si="396">C438</f>
        <v>2075923</v>
      </c>
      <c r="D439" s="142">
        <f t="shared" si="396"/>
        <v>7564066</v>
      </c>
      <c r="E439" s="142">
        <f t="shared" si="396"/>
        <v>6202872</v>
      </c>
      <c r="F439" s="142">
        <f t="shared" si="396"/>
        <v>39043574</v>
      </c>
      <c r="G439" s="142">
        <f t="shared" si="396"/>
        <v>4610250</v>
      </c>
      <c r="H439" s="142">
        <f t="shared" si="396"/>
        <v>1325218</v>
      </c>
      <c r="I439" s="142">
        <f t="shared" si="396"/>
        <v>4578679</v>
      </c>
      <c r="J439" s="142">
        <f t="shared" si="396"/>
        <v>4894244</v>
      </c>
      <c r="K439" s="141">
        <f>Work!E430+K438</f>
        <v>1025558</v>
      </c>
      <c r="L439" s="142">
        <f t="shared" ref="L439:P439" si="397">L438</f>
        <v>110468</v>
      </c>
      <c r="M439" s="142">
        <f t="shared" si="397"/>
        <v>21774</v>
      </c>
      <c r="N439" s="142">
        <f t="shared" si="397"/>
        <v>7522596</v>
      </c>
      <c r="O439" s="142">
        <f t="shared" si="397"/>
        <v>729100</v>
      </c>
      <c r="P439" s="142">
        <f t="shared" si="397"/>
        <v>44000</v>
      </c>
      <c r="Q439" s="142"/>
      <c r="R439" s="142"/>
      <c r="S439" s="142"/>
      <c r="T439" s="142"/>
      <c r="U439" s="142"/>
      <c r="V439" s="142"/>
      <c r="W439" s="142"/>
      <c r="X439" s="142"/>
      <c r="Y439" s="142"/>
      <c r="Z439" s="142"/>
      <c r="AA439" s="142"/>
      <c r="AB439" s="142"/>
      <c r="AC439" s="142"/>
      <c r="AD439" s="142"/>
      <c r="AE439" s="142"/>
      <c r="AF439" s="142"/>
      <c r="AG439" s="146" t="s">
        <v>2360</v>
      </c>
      <c r="AH439" s="144">
        <f t="shared" si="293"/>
        <v>79748322</v>
      </c>
      <c r="AI439" s="145">
        <f t="shared" si="294"/>
        <v>43613</v>
      </c>
      <c r="AJ439" s="143">
        <f t="shared" si="297"/>
        <v>623</v>
      </c>
      <c r="AK439" s="146">
        <v>1.0</v>
      </c>
      <c r="AL439" s="146">
        <f>sum(AK166:AK439)</f>
        <v>623</v>
      </c>
      <c r="AM439" s="143">
        <f t="shared" si="390"/>
        <v>13</v>
      </c>
      <c r="AN439" s="134"/>
      <c r="AO439" s="134"/>
      <c r="AP439" s="134"/>
      <c r="AQ439" s="134"/>
      <c r="AR439" s="134"/>
      <c r="AS439" s="134"/>
      <c r="AT439" s="134"/>
      <c r="AU439" s="134"/>
      <c r="AV439" s="134"/>
      <c r="AW439" s="134"/>
      <c r="AX439" s="134"/>
      <c r="AY439" s="134"/>
      <c r="AZ439" s="134"/>
      <c r="BA439" s="134"/>
      <c r="BB439" s="134"/>
    </row>
    <row r="440">
      <c r="A440" s="203" t="str">
        <f>Work!A431</f>
        <v>Erlangen City Council</v>
      </c>
      <c r="B440" s="140">
        <f>Work!G431</f>
        <v>43614</v>
      </c>
      <c r="C440" s="142">
        <f t="shared" ref="C440:J440" si="398">C439</f>
        <v>2075923</v>
      </c>
      <c r="D440" s="142">
        <f t="shared" si="398"/>
        <v>7564066</v>
      </c>
      <c r="E440" s="142">
        <f t="shared" si="398"/>
        <v>6202872</v>
      </c>
      <c r="F440" s="142">
        <f t="shared" si="398"/>
        <v>39043574</v>
      </c>
      <c r="G440" s="142">
        <f t="shared" si="398"/>
        <v>4610250</v>
      </c>
      <c r="H440" s="142">
        <f t="shared" si="398"/>
        <v>1325218</v>
      </c>
      <c r="I440" s="142">
        <f t="shared" si="398"/>
        <v>4578679</v>
      </c>
      <c r="J440" s="142">
        <f t="shared" si="398"/>
        <v>4894244</v>
      </c>
      <c r="K440" s="141">
        <f>Work!E431+K439</f>
        <v>1137110</v>
      </c>
      <c r="L440" s="142">
        <f t="shared" ref="L440:P440" si="399">L439</f>
        <v>110468</v>
      </c>
      <c r="M440" s="142">
        <f t="shared" si="399"/>
        <v>21774</v>
      </c>
      <c r="N440" s="142">
        <f t="shared" si="399"/>
        <v>7522596</v>
      </c>
      <c r="O440" s="142">
        <f t="shared" si="399"/>
        <v>729100</v>
      </c>
      <c r="P440" s="142">
        <f t="shared" si="399"/>
        <v>44000</v>
      </c>
      <c r="Q440" s="142"/>
      <c r="R440" s="142"/>
      <c r="S440" s="142"/>
      <c r="T440" s="142"/>
      <c r="U440" s="142"/>
      <c r="V440" s="142"/>
      <c r="W440" s="142"/>
      <c r="X440" s="142"/>
      <c r="Y440" s="142"/>
      <c r="Z440" s="142"/>
      <c r="AA440" s="142"/>
      <c r="AB440" s="142"/>
      <c r="AC440" s="142"/>
      <c r="AD440" s="142"/>
      <c r="AE440" s="142"/>
      <c r="AF440" s="142"/>
      <c r="AG440" s="146" t="s">
        <v>2360</v>
      </c>
      <c r="AH440" s="144">
        <f t="shared" si="293"/>
        <v>79859874</v>
      </c>
      <c r="AI440" s="145">
        <f t="shared" si="294"/>
        <v>43614</v>
      </c>
      <c r="AJ440" s="143">
        <f t="shared" si="297"/>
        <v>624</v>
      </c>
      <c r="AK440" s="146">
        <v>1.0</v>
      </c>
      <c r="AL440" s="146">
        <f>sum(AK166:AK440)</f>
        <v>624</v>
      </c>
      <c r="AM440" s="143">
        <f t="shared" si="390"/>
        <v>13</v>
      </c>
      <c r="AN440" s="134"/>
      <c r="AO440" s="134"/>
      <c r="AP440" s="134"/>
      <c r="AQ440" s="134"/>
      <c r="AR440" s="134"/>
      <c r="AS440" s="134"/>
      <c r="AT440" s="134"/>
      <c r="AU440" s="134"/>
      <c r="AV440" s="134"/>
      <c r="AW440" s="134"/>
      <c r="AX440" s="134"/>
      <c r="AY440" s="134"/>
      <c r="AZ440" s="134"/>
      <c r="BA440" s="134"/>
      <c r="BB440" s="134"/>
    </row>
    <row r="441">
      <c r="A441" s="203" t="str">
        <f>Work!A484</f>
        <v>City of Maglie</v>
      </c>
      <c r="B441" s="140">
        <f>Work!G484</f>
        <v>43614</v>
      </c>
      <c r="C441" s="142">
        <f t="shared" ref="C441:H441" si="400">C440</f>
        <v>2075923</v>
      </c>
      <c r="D441" s="142">
        <f t="shared" si="400"/>
        <v>7564066</v>
      </c>
      <c r="E441" s="142">
        <f t="shared" si="400"/>
        <v>6202872</v>
      </c>
      <c r="F441" s="142">
        <f t="shared" si="400"/>
        <v>39043574</v>
      </c>
      <c r="G441" s="142">
        <f t="shared" si="400"/>
        <v>4610250</v>
      </c>
      <c r="H441" s="142">
        <f t="shared" si="400"/>
        <v>1325218</v>
      </c>
      <c r="I441" s="141">
        <f>Work!E484+I440</f>
        <v>4592875</v>
      </c>
      <c r="J441" s="142">
        <f t="shared" ref="J441:P441" si="401">J440</f>
        <v>4894244</v>
      </c>
      <c r="K441" s="142">
        <f t="shared" si="401"/>
        <v>1137110</v>
      </c>
      <c r="L441" s="142">
        <f t="shared" si="401"/>
        <v>110468</v>
      </c>
      <c r="M441" s="142">
        <f t="shared" si="401"/>
        <v>21774</v>
      </c>
      <c r="N441" s="142">
        <f t="shared" si="401"/>
        <v>7522596</v>
      </c>
      <c r="O441" s="142">
        <f t="shared" si="401"/>
        <v>729100</v>
      </c>
      <c r="P441" s="142">
        <f t="shared" si="401"/>
        <v>44000</v>
      </c>
      <c r="Q441" s="142"/>
      <c r="R441" s="142"/>
      <c r="S441" s="142"/>
      <c r="T441" s="142"/>
      <c r="U441" s="142"/>
      <c r="V441" s="142"/>
      <c r="W441" s="142"/>
      <c r="X441" s="142"/>
      <c r="Y441" s="142"/>
      <c r="Z441" s="142"/>
      <c r="AA441" s="142"/>
      <c r="AB441" s="142"/>
      <c r="AC441" s="142"/>
      <c r="AD441" s="142"/>
      <c r="AE441" s="142"/>
      <c r="AF441" s="142"/>
      <c r="AG441" s="146" t="s">
        <v>2288</v>
      </c>
      <c r="AH441" s="144">
        <f t="shared" si="293"/>
        <v>79874070</v>
      </c>
      <c r="AI441" s="145">
        <f t="shared" si="294"/>
        <v>43614</v>
      </c>
      <c r="AJ441" s="143">
        <f t="shared" si="297"/>
        <v>625</v>
      </c>
      <c r="AK441" s="146">
        <v>1.0</v>
      </c>
      <c r="AL441" s="146">
        <f>sum(AK166:AK441)</f>
        <v>625</v>
      </c>
      <c r="AM441" s="143">
        <f t="shared" si="390"/>
        <v>13</v>
      </c>
      <c r="AN441" s="134"/>
      <c r="AO441" s="134"/>
      <c r="AP441" s="134"/>
      <c r="AQ441" s="134"/>
      <c r="AR441" s="134"/>
      <c r="AS441" s="134"/>
      <c r="AT441" s="134"/>
      <c r="AU441" s="134"/>
      <c r="AV441" s="134"/>
      <c r="AW441" s="134"/>
      <c r="AX441" s="134"/>
      <c r="AY441" s="134"/>
      <c r="AZ441" s="134"/>
      <c r="BA441" s="134"/>
      <c r="BB441" s="134"/>
    </row>
    <row r="442">
      <c r="A442" s="203" t="str">
        <f>Work!A214</f>
        <v>West Dunbartonshire Council</v>
      </c>
      <c r="B442" s="140">
        <f>Work!G214</f>
        <v>43614</v>
      </c>
      <c r="C442" s="142">
        <f t="shared" ref="C442:P442" si="402">C441</f>
        <v>2075923</v>
      </c>
      <c r="D442" s="142">
        <f t="shared" si="402"/>
        <v>7564066</v>
      </c>
      <c r="E442" s="142">
        <f t="shared" si="402"/>
        <v>6202872</v>
      </c>
      <c r="F442" s="176">
        <f t="shared" si="402"/>
        <v>39043574</v>
      </c>
      <c r="G442" s="142">
        <f t="shared" si="402"/>
        <v>4610250</v>
      </c>
      <c r="H442" s="142">
        <f t="shared" si="402"/>
        <v>1325218</v>
      </c>
      <c r="I442" s="142">
        <f t="shared" si="402"/>
        <v>4592875</v>
      </c>
      <c r="J442" s="142">
        <f t="shared" si="402"/>
        <v>4894244</v>
      </c>
      <c r="K442" s="142">
        <f t="shared" si="402"/>
        <v>1137110</v>
      </c>
      <c r="L442" s="142">
        <f t="shared" si="402"/>
        <v>110468</v>
      </c>
      <c r="M442" s="142">
        <f t="shared" si="402"/>
        <v>21774</v>
      </c>
      <c r="N442" s="142">
        <f t="shared" si="402"/>
        <v>7522596</v>
      </c>
      <c r="O442" s="142">
        <f t="shared" si="402"/>
        <v>729100</v>
      </c>
      <c r="P442" s="142">
        <f t="shared" si="402"/>
        <v>44000</v>
      </c>
      <c r="Q442" s="142"/>
      <c r="R442" s="142"/>
      <c r="S442" s="142"/>
      <c r="T442" s="142"/>
      <c r="U442" s="142"/>
      <c r="V442" s="142"/>
      <c r="W442" s="142"/>
      <c r="X442" s="142"/>
      <c r="Y442" s="142"/>
      <c r="Z442" s="142"/>
      <c r="AA442" s="142"/>
      <c r="AB442" s="142"/>
      <c r="AC442" s="142"/>
      <c r="AD442" s="142"/>
      <c r="AE442" s="142"/>
      <c r="AF442" s="142"/>
      <c r="AG442" s="158" t="s">
        <v>1086</v>
      </c>
      <c r="AH442" s="144">
        <f t="shared" si="293"/>
        <v>79874070</v>
      </c>
      <c r="AI442" s="145">
        <f t="shared" si="294"/>
        <v>43614</v>
      </c>
      <c r="AJ442" s="143">
        <f t="shared" si="297"/>
        <v>626</v>
      </c>
      <c r="AK442" s="146">
        <v>1.0</v>
      </c>
      <c r="AL442" s="146">
        <f>sum(AK166:AK442)</f>
        <v>626</v>
      </c>
      <c r="AM442" s="143">
        <f t="shared" si="390"/>
        <v>13</v>
      </c>
      <c r="AN442" s="134"/>
      <c r="AO442" s="134"/>
      <c r="AP442" s="134"/>
      <c r="AQ442" s="134"/>
      <c r="AR442" s="134"/>
      <c r="AS442" s="134"/>
      <c r="AT442" s="134"/>
      <c r="AU442" s="134"/>
      <c r="AV442" s="134"/>
      <c r="AW442" s="134"/>
      <c r="AX442" s="134"/>
      <c r="AY442" s="134"/>
      <c r="AZ442" s="134"/>
      <c r="BA442" s="134"/>
      <c r="BB442" s="134"/>
    </row>
    <row r="443">
      <c r="A443" s="203" t="str">
        <f>Work!A215</f>
        <v>Derbyshire Dales District Council</v>
      </c>
      <c r="B443" s="140">
        <f>Work!G215</f>
        <v>43615</v>
      </c>
      <c r="C443" s="142">
        <f t="shared" ref="C443:E443" si="403">C442</f>
        <v>2075923</v>
      </c>
      <c r="D443" s="142">
        <f t="shared" si="403"/>
        <v>7564066</v>
      </c>
      <c r="E443" s="142">
        <f t="shared" si="403"/>
        <v>6202872</v>
      </c>
      <c r="F443" s="141">
        <f>Work!I217+F442</f>
        <v>39110385</v>
      </c>
      <c r="G443" s="142">
        <f t="shared" ref="G443:P443" si="404">G442</f>
        <v>4610250</v>
      </c>
      <c r="H443" s="142">
        <f t="shared" si="404"/>
        <v>1325218</v>
      </c>
      <c r="I443" s="142">
        <f t="shared" si="404"/>
        <v>4592875</v>
      </c>
      <c r="J443" s="142">
        <f t="shared" si="404"/>
        <v>4894244</v>
      </c>
      <c r="K443" s="142">
        <f t="shared" si="404"/>
        <v>1137110</v>
      </c>
      <c r="L443" s="142">
        <f t="shared" si="404"/>
        <v>110468</v>
      </c>
      <c r="M443" s="142">
        <f t="shared" si="404"/>
        <v>21774</v>
      </c>
      <c r="N443" s="142">
        <f t="shared" si="404"/>
        <v>7522596</v>
      </c>
      <c r="O443" s="142">
        <f t="shared" si="404"/>
        <v>729100</v>
      </c>
      <c r="P443" s="142">
        <f t="shared" si="404"/>
        <v>44000</v>
      </c>
      <c r="Q443" s="142"/>
      <c r="R443" s="142"/>
      <c r="S443" s="142"/>
      <c r="T443" s="142"/>
      <c r="U443" s="142"/>
      <c r="V443" s="142"/>
      <c r="W443" s="142"/>
      <c r="X443" s="142"/>
      <c r="Y443" s="142"/>
      <c r="Z443" s="142"/>
      <c r="AA443" s="142"/>
      <c r="AB443" s="142"/>
      <c r="AC443" s="142"/>
      <c r="AD443" s="142"/>
      <c r="AE443" s="142"/>
      <c r="AF443" s="142"/>
      <c r="AG443" s="158" t="s">
        <v>1086</v>
      </c>
      <c r="AH443" s="144">
        <f t="shared" si="293"/>
        <v>79940881</v>
      </c>
      <c r="AI443" s="145">
        <f t="shared" si="294"/>
        <v>43615</v>
      </c>
      <c r="AJ443" s="143">
        <f t="shared" si="297"/>
        <v>627</v>
      </c>
      <c r="AK443" s="146">
        <v>1.0</v>
      </c>
      <c r="AL443" s="146">
        <f>sum(AK166:AK443)</f>
        <v>627</v>
      </c>
      <c r="AM443" s="143">
        <f t="shared" si="390"/>
        <v>13</v>
      </c>
      <c r="AN443" s="134"/>
      <c r="AO443" s="134"/>
      <c r="AP443" s="134"/>
      <c r="AQ443" s="134"/>
      <c r="AR443" s="134"/>
      <c r="AS443" s="134"/>
      <c r="AT443" s="134"/>
      <c r="AU443" s="134"/>
      <c r="AV443" s="134"/>
      <c r="AW443" s="134"/>
      <c r="AX443" s="134"/>
      <c r="AY443" s="134"/>
      <c r="AZ443" s="134"/>
      <c r="BA443" s="134"/>
      <c r="BB443" s="134"/>
    </row>
    <row r="444">
      <c r="A444" s="208" t="str">
        <f>Work!A377</f>
        <v>Quebec 20</v>
      </c>
      <c r="B444" s="149">
        <f>Work!G377</f>
        <v>43615</v>
      </c>
      <c r="C444" s="150">
        <f t="shared" ref="C444:D444" si="405">C443</f>
        <v>2075923</v>
      </c>
      <c r="D444" s="150">
        <f t="shared" si="405"/>
        <v>7564066</v>
      </c>
      <c r="E444" s="151">
        <f>Work!E377+E443</f>
        <v>6225079</v>
      </c>
      <c r="F444" s="150">
        <f t="shared" ref="F444:P444" si="406">F443</f>
        <v>39110385</v>
      </c>
      <c r="G444" s="150">
        <f t="shared" si="406"/>
        <v>4610250</v>
      </c>
      <c r="H444" s="150">
        <f t="shared" si="406"/>
        <v>1325218</v>
      </c>
      <c r="I444" s="150">
        <f t="shared" si="406"/>
        <v>4592875</v>
      </c>
      <c r="J444" s="150">
        <f t="shared" si="406"/>
        <v>4894244</v>
      </c>
      <c r="K444" s="150">
        <f t="shared" si="406"/>
        <v>1137110</v>
      </c>
      <c r="L444" s="150">
        <f t="shared" si="406"/>
        <v>110468</v>
      </c>
      <c r="M444" s="150">
        <f t="shared" si="406"/>
        <v>21774</v>
      </c>
      <c r="N444" s="150">
        <f t="shared" si="406"/>
        <v>7522596</v>
      </c>
      <c r="O444" s="150">
        <f t="shared" si="406"/>
        <v>729100</v>
      </c>
      <c r="P444" s="150">
        <f t="shared" si="406"/>
        <v>44000</v>
      </c>
      <c r="Q444" s="150"/>
      <c r="R444" s="150"/>
      <c r="S444" s="150"/>
      <c r="T444" s="150"/>
      <c r="U444" s="150"/>
      <c r="V444" s="150"/>
      <c r="W444" s="150"/>
      <c r="X444" s="150"/>
      <c r="Y444" s="150"/>
      <c r="Z444" s="150"/>
      <c r="AA444" s="150"/>
      <c r="AB444" s="150"/>
      <c r="AC444" s="150"/>
      <c r="AD444" s="150"/>
      <c r="AE444" s="150"/>
      <c r="AF444" s="150"/>
      <c r="AG444" s="155" t="s">
        <v>1206</v>
      </c>
      <c r="AH444" s="153">
        <f t="shared" si="293"/>
        <v>79963088</v>
      </c>
      <c r="AI444" s="154">
        <f t="shared" si="294"/>
        <v>43615</v>
      </c>
      <c r="AJ444" s="152">
        <f t="shared" si="297"/>
        <v>647</v>
      </c>
      <c r="AK444" s="155">
        <v>20.0</v>
      </c>
      <c r="AL444" s="155">
        <f>sum(AK166:AK444)</f>
        <v>647</v>
      </c>
      <c r="AM444" s="152">
        <f t="shared" si="390"/>
        <v>13</v>
      </c>
      <c r="AN444" s="148"/>
      <c r="AO444" s="148"/>
      <c r="AP444" s="148"/>
      <c r="AQ444" s="148"/>
      <c r="AR444" s="148"/>
      <c r="AS444" s="148"/>
      <c r="AT444" s="148"/>
      <c r="AU444" s="148"/>
      <c r="AV444" s="148"/>
      <c r="AW444" s="148"/>
      <c r="AX444" s="148"/>
      <c r="AY444" s="148"/>
      <c r="AZ444" s="148"/>
      <c r="BA444" s="148"/>
      <c r="BB444" s="148"/>
    </row>
    <row r="445">
      <c r="A445" s="203" t="str">
        <f>Work!A485</f>
        <v>Torchiarolo City Council</v>
      </c>
      <c r="B445" s="140">
        <f>Work!G485</f>
        <v>43615</v>
      </c>
      <c r="C445" s="142">
        <f t="shared" ref="C445:H445" si="407">C444</f>
        <v>2075923</v>
      </c>
      <c r="D445" s="142">
        <f t="shared" si="407"/>
        <v>7564066</v>
      </c>
      <c r="E445" s="142">
        <f t="shared" si="407"/>
        <v>6225079</v>
      </c>
      <c r="F445" s="142">
        <f t="shared" si="407"/>
        <v>39110385</v>
      </c>
      <c r="G445" s="142">
        <f t="shared" si="407"/>
        <v>4610250</v>
      </c>
      <c r="H445" s="142">
        <f t="shared" si="407"/>
        <v>1325218</v>
      </c>
      <c r="I445" s="141">
        <f>Work!E485+I444</f>
        <v>4598294</v>
      </c>
      <c r="J445" s="142">
        <f t="shared" ref="J445:P445" si="408">J444</f>
        <v>4894244</v>
      </c>
      <c r="K445" s="142">
        <f t="shared" si="408"/>
        <v>1137110</v>
      </c>
      <c r="L445" s="142">
        <f t="shared" si="408"/>
        <v>110468</v>
      </c>
      <c r="M445" s="142">
        <f t="shared" si="408"/>
        <v>21774</v>
      </c>
      <c r="N445" s="142">
        <f t="shared" si="408"/>
        <v>7522596</v>
      </c>
      <c r="O445" s="142">
        <f t="shared" si="408"/>
        <v>729100</v>
      </c>
      <c r="P445" s="142">
        <f t="shared" si="408"/>
        <v>44000</v>
      </c>
      <c r="Q445" s="142"/>
      <c r="R445" s="142"/>
      <c r="S445" s="142"/>
      <c r="T445" s="142"/>
      <c r="U445" s="142"/>
      <c r="V445" s="142"/>
      <c r="W445" s="142"/>
      <c r="X445" s="142"/>
      <c r="Y445" s="142"/>
      <c r="Z445" s="142"/>
      <c r="AA445" s="142"/>
      <c r="AB445" s="142"/>
      <c r="AC445" s="142"/>
      <c r="AD445" s="142"/>
      <c r="AE445" s="142"/>
      <c r="AF445" s="142"/>
      <c r="AG445" s="146" t="s">
        <v>2288</v>
      </c>
      <c r="AH445" s="144">
        <f t="shared" si="293"/>
        <v>79968507</v>
      </c>
      <c r="AI445" s="145">
        <f t="shared" si="294"/>
        <v>43615</v>
      </c>
      <c r="AJ445" s="143">
        <f t="shared" si="297"/>
        <v>648</v>
      </c>
      <c r="AK445" s="146">
        <v>1.0</v>
      </c>
      <c r="AL445" s="146">
        <f>sum(AK166:AK445)</f>
        <v>648</v>
      </c>
      <c r="AM445" s="143">
        <f t="shared" si="390"/>
        <v>13</v>
      </c>
      <c r="AN445" s="134"/>
      <c r="AO445" s="134"/>
      <c r="AP445" s="134"/>
      <c r="AQ445" s="134"/>
      <c r="AR445" s="134"/>
      <c r="AS445" s="134"/>
      <c r="AT445" s="134"/>
      <c r="AU445" s="134"/>
      <c r="AV445" s="134"/>
      <c r="AW445" s="134"/>
      <c r="AX445" s="134"/>
      <c r="AY445" s="134"/>
      <c r="AZ445" s="134"/>
      <c r="BA445" s="134"/>
      <c r="BB445" s="134"/>
    </row>
    <row r="446">
      <c r="A446" s="199" t="str">
        <f>Data!A186</f>
        <v>Bollington Town Council</v>
      </c>
      <c r="B446" s="140">
        <f>Data!E186</f>
        <v>43618</v>
      </c>
      <c r="C446" s="142">
        <f t="shared" ref="C446:P446" si="409">C445</f>
        <v>2075923</v>
      </c>
      <c r="D446" s="142">
        <f t="shared" si="409"/>
        <v>7564066</v>
      </c>
      <c r="E446" s="142">
        <f t="shared" si="409"/>
        <v>6225079</v>
      </c>
      <c r="F446" s="192">
        <f t="shared" si="409"/>
        <v>39110385</v>
      </c>
      <c r="G446" s="142">
        <f t="shared" si="409"/>
        <v>4610250</v>
      </c>
      <c r="H446" s="142">
        <f t="shared" si="409"/>
        <v>1325218</v>
      </c>
      <c r="I446" s="142">
        <f t="shared" si="409"/>
        <v>4598294</v>
      </c>
      <c r="J446" s="142">
        <f t="shared" si="409"/>
        <v>4894244</v>
      </c>
      <c r="K446" s="142">
        <f t="shared" si="409"/>
        <v>1137110</v>
      </c>
      <c r="L446" s="142">
        <f t="shared" si="409"/>
        <v>110468</v>
      </c>
      <c r="M446" s="142">
        <f t="shared" si="409"/>
        <v>21774</v>
      </c>
      <c r="N446" s="142">
        <f t="shared" si="409"/>
        <v>7522596</v>
      </c>
      <c r="O446" s="142">
        <f t="shared" si="409"/>
        <v>729100</v>
      </c>
      <c r="P446" s="142">
        <f t="shared" si="409"/>
        <v>44000</v>
      </c>
      <c r="Q446" s="142"/>
      <c r="R446" s="142"/>
      <c r="S446" s="142"/>
      <c r="T446" s="142"/>
      <c r="U446" s="142"/>
      <c r="V446" s="142"/>
      <c r="W446" s="142"/>
      <c r="X446" s="142"/>
      <c r="Y446" s="142"/>
      <c r="Z446" s="142"/>
      <c r="AA446" s="142"/>
      <c r="AB446" s="142"/>
      <c r="AC446" s="142"/>
      <c r="AD446" s="142"/>
      <c r="AE446" s="142"/>
      <c r="AF446" s="142"/>
      <c r="AG446" s="146" t="s">
        <v>1284</v>
      </c>
      <c r="AH446" s="144">
        <f t="shared" si="293"/>
        <v>79968507</v>
      </c>
      <c r="AI446" s="145">
        <f t="shared" si="294"/>
        <v>43618</v>
      </c>
      <c r="AJ446" s="143">
        <f t="shared" si="297"/>
        <v>649</v>
      </c>
      <c r="AK446" s="146">
        <v>1.0</v>
      </c>
      <c r="AL446" s="164"/>
      <c r="AM446" s="143">
        <f t="shared" si="390"/>
        <v>13</v>
      </c>
      <c r="AN446" s="134"/>
      <c r="AO446" s="134"/>
      <c r="AP446" s="134"/>
      <c r="AQ446" s="134"/>
      <c r="AR446" s="134"/>
      <c r="AS446" s="134"/>
      <c r="AT446" s="134"/>
      <c r="AU446" s="134"/>
      <c r="AV446" s="134"/>
      <c r="AW446" s="134"/>
      <c r="AX446" s="134"/>
      <c r="AY446" s="134"/>
      <c r="AZ446" s="134"/>
      <c r="BA446" s="134"/>
      <c r="BB446" s="134"/>
    </row>
    <row r="447">
      <c r="A447" s="199" t="str">
        <f>Data!A548</f>
        <v>Tiverton Town Council</v>
      </c>
      <c r="B447" s="140">
        <f>Data!E548</f>
        <v>43619</v>
      </c>
      <c r="C447" s="142">
        <f t="shared" ref="C447:P447" si="410">C446</f>
        <v>2075923</v>
      </c>
      <c r="D447" s="142">
        <f t="shared" si="410"/>
        <v>7564066</v>
      </c>
      <c r="E447" s="142">
        <f t="shared" si="410"/>
        <v>6225079</v>
      </c>
      <c r="F447" s="192">
        <f t="shared" si="410"/>
        <v>39110385</v>
      </c>
      <c r="G447" s="142">
        <f t="shared" si="410"/>
        <v>4610250</v>
      </c>
      <c r="H447" s="142">
        <f t="shared" si="410"/>
        <v>1325218</v>
      </c>
      <c r="I447" s="142">
        <f t="shared" si="410"/>
        <v>4598294</v>
      </c>
      <c r="J447" s="142">
        <f t="shared" si="410"/>
        <v>4894244</v>
      </c>
      <c r="K447" s="142">
        <f t="shared" si="410"/>
        <v>1137110</v>
      </c>
      <c r="L447" s="142">
        <f t="shared" si="410"/>
        <v>110468</v>
      </c>
      <c r="M447" s="142">
        <f t="shared" si="410"/>
        <v>21774</v>
      </c>
      <c r="N447" s="142">
        <f t="shared" si="410"/>
        <v>7522596</v>
      </c>
      <c r="O447" s="142">
        <f t="shared" si="410"/>
        <v>729100</v>
      </c>
      <c r="P447" s="142">
        <f t="shared" si="410"/>
        <v>44000</v>
      </c>
      <c r="Q447" s="142"/>
      <c r="R447" s="142"/>
      <c r="S447" s="142"/>
      <c r="T447" s="142"/>
      <c r="U447" s="142"/>
      <c r="V447" s="142"/>
      <c r="W447" s="142"/>
      <c r="X447" s="142"/>
      <c r="Y447" s="142"/>
      <c r="Z447" s="142"/>
      <c r="AA447" s="142"/>
      <c r="AB447" s="142"/>
      <c r="AC447" s="142"/>
      <c r="AD447" s="142"/>
      <c r="AE447" s="142"/>
      <c r="AF447" s="142"/>
      <c r="AG447" s="146" t="s">
        <v>1284</v>
      </c>
      <c r="AH447" s="144">
        <f t="shared" si="293"/>
        <v>79968507</v>
      </c>
      <c r="AI447" s="145">
        <f t="shared" si="294"/>
        <v>43619</v>
      </c>
      <c r="AJ447" s="143">
        <f t="shared" si="297"/>
        <v>650</v>
      </c>
      <c r="AK447" s="146">
        <v>1.0</v>
      </c>
      <c r="AL447" s="164"/>
      <c r="AM447" s="143">
        <f t="shared" si="390"/>
        <v>13</v>
      </c>
      <c r="AN447" s="134"/>
      <c r="AO447" s="134"/>
      <c r="AP447" s="134"/>
      <c r="AQ447" s="134"/>
      <c r="AR447" s="134"/>
      <c r="AS447" s="134"/>
      <c r="AT447" s="134"/>
      <c r="AU447" s="134"/>
      <c r="AV447" s="134"/>
      <c r="AW447" s="134"/>
      <c r="AX447" s="134"/>
      <c r="AY447" s="134"/>
      <c r="AZ447" s="134"/>
      <c r="BA447" s="134"/>
      <c r="BB447" s="134"/>
    </row>
    <row r="448">
      <c r="A448" s="199" t="str">
        <f>Data!A594</f>
        <v>Whitchurch Town Council</v>
      </c>
      <c r="B448" s="140">
        <f>Data!E594</f>
        <v>43619</v>
      </c>
      <c r="C448" s="142">
        <f t="shared" ref="C448:P448" si="411">C447</f>
        <v>2075923</v>
      </c>
      <c r="D448" s="142">
        <f t="shared" si="411"/>
        <v>7564066</v>
      </c>
      <c r="E448" s="142">
        <f t="shared" si="411"/>
        <v>6225079</v>
      </c>
      <c r="F448" s="192">
        <f t="shared" si="411"/>
        <v>39110385</v>
      </c>
      <c r="G448" s="142">
        <f t="shared" si="411"/>
        <v>4610250</v>
      </c>
      <c r="H448" s="142">
        <f t="shared" si="411"/>
        <v>1325218</v>
      </c>
      <c r="I448" s="142">
        <f t="shared" si="411"/>
        <v>4598294</v>
      </c>
      <c r="J448" s="142">
        <f t="shared" si="411"/>
        <v>4894244</v>
      </c>
      <c r="K448" s="142">
        <f t="shared" si="411"/>
        <v>1137110</v>
      </c>
      <c r="L448" s="142">
        <f t="shared" si="411"/>
        <v>110468</v>
      </c>
      <c r="M448" s="142">
        <f t="shared" si="411"/>
        <v>21774</v>
      </c>
      <c r="N448" s="142">
        <f t="shared" si="411"/>
        <v>7522596</v>
      </c>
      <c r="O448" s="142">
        <f t="shared" si="411"/>
        <v>729100</v>
      </c>
      <c r="P448" s="142">
        <f t="shared" si="411"/>
        <v>44000</v>
      </c>
      <c r="Q448" s="142"/>
      <c r="R448" s="142"/>
      <c r="S448" s="142"/>
      <c r="T448" s="142"/>
      <c r="U448" s="142"/>
      <c r="V448" s="142"/>
      <c r="W448" s="142"/>
      <c r="X448" s="142"/>
      <c r="Y448" s="142"/>
      <c r="Z448" s="142"/>
      <c r="AA448" s="142"/>
      <c r="AB448" s="142"/>
      <c r="AC448" s="142"/>
      <c r="AD448" s="142"/>
      <c r="AE448" s="142"/>
      <c r="AF448" s="142"/>
      <c r="AG448" s="146" t="s">
        <v>1284</v>
      </c>
      <c r="AH448" s="144">
        <f t="shared" si="293"/>
        <v>79968507</v>
      </c>
      <c r="AI448" s="145">
        <f t="shared" si="294"/>
        <v>43619</v>
      </c>
      <c r="AJ448" s="143">
        <f t="shared" si="297"/>
        <v>651</v>
      </c>
      <c r="AK448" s="146">
        <v>1.0</v>
      </c>
      <c r="AL448" s="164"/>
      <c r="AM448" s="143">
        <f t="shared" si="390"/>
        <v>13</v>
      </c>
      <c r="AN448" s="134"/>
      <c r="AO448" s="134"/>
      <c r="AP448" s="134"/>
      <c r="AQ448" s="134"/>
      <c r="AR448" s="134"/>
      <c r="AS448" s="134"/>
      <c r="AT448" s="134"/>
      <c r="AU448" s="134"/>
      <c r="AV448" s="134"/>
      <c r="AW448" s="134"/>
      <c r="AX448" s="134"/>
      <c r="AY448" s="134"/>
      <c r="AZ448" s="134"/>
      <c r="BA448" s="134"/>
      <c r="BB448" s="134"/>
    </row>
    <row r="449">
      <c r="A449" s="203" t="str">
        <f>Work!A218</f>
        <v>Macclesfield Town Council</v>
      </c>
      <c r="B449" s="140">
        <f>Work!G218</f>
        <v>43619</v>
      </c>
      <c r="C449" s="142">
        <f t="shared" ref="C449:E449" si="412">C448</f>
        <v>2075923</v>
      </c>
      <c r="D449" s="142">
        <f t="shared" si="412"/>
        <v>7564066</v>
      </c>
      <c r="E449" s="142">
        <f t="shared" si="412"/>
        <v>6225079</v>
      </c>
      <c r="F449" s="141">
        <f>Work!E218+F448</f>
        <v>39161867</v>
      </c>
      <c r="G449" s="142">
        <f t="shared" ref="G449:P449" si="413">G448</f>
        <v>4610250</v>
      </c>
      <c r="H449" s="142">
        <f t="shared" si="413"/>
        <v>1325218</v>
      </c>
      <c r="I449" s="142">
        <f t="shared" si="413"/>
        <v>4598294</v>
      </c>
      <c r="J449" s="142">
        <f t="shared" si="413"/>
        <v>4894244</v>
      </c>
      <c r="K449" s="142">
        <f t="shared" si="413"/>
        <v>1137110</v>
      </c>
      <c r="L449" s="142">
        <f t="shared" si="413"/>
        <v>110468</v>
      </c>
      <c r="M449" s="142">
        <f t="shared" si="413"/>
        <v>21774</v>
      </c>
      <c r="N449" s="142">
        <f t="shared" si="413"/>
        <v>7522596</v>
      </c>
      <c r="O449" s="142">
        <f t="shared" si="413"/>
        <v>729100</v>
      </c>
      <c r="P449" s="142">
        <f t="shared" si="413"/>
        <v>44000</v>
      </c>
      <c r="Q449" s="142"/>
      <c r="R449" s="142"/>
      <c r="S449" s="142"/>
      <c r="T449" s="142"/>
      <c r="U449" s="142"/>
      <c r="V449" s="142"/>
      <c r="W449" s="142"/>
      <c r="X449" s="142"/>
      <c r="Y449" s="142"/>
      <c r="Z449" s="142"/>
      <c r="AA449" s="142"/>
      <c r="AB449" s="142"/>
      <c r="AC449" s="142"/>
      <c r="AD449" s="142"/>
      <c r="AE449" s="142"/>
      <c r="AF449" s="142"/>
      <c r="AG449" s="146" t="s">
        <v>1284</v>
      </c>
      <c r="AH449" s="144">
        <f t="shared" si="293"/>
        <v>80019989</v>
      </c>
      <c r="AI449" s="145">
        <f t="shared" si="294"/>
        <v>43619</v>
      </c>
      <c r="AJ449" s="143">
        <f t="shared" si="297"/>
        <v>652</v>
      </c>
      <c r="AK449" s="146">
        <v>1.0</v>
      </c>
      <c r="AL449" s="164"/>
      <c r="AM449" s="143">
        <f t="shared" si="390"/>
        <v>13</v>
      </c>
      <c r="AN449" s="134"/>
      <c r="AO449" s="134"/>
      <c r="AP449" s="134"/>
      <c r="AQ449" s="134"/>
      <c r="AR449" s="134"/>
      <c r="AS449" s="134"/>
      <c r="AT449" s="134"/>
      <c r="AU449" s="134"/>
      <c r="AV449" s="134"/>
      <c r="AW449" s="134"/>
      <c r="AX449" s="134"/>
      <c r="AY449" s="134"/>
      <c r="AZ449" s="134"/>
      <c r="BA449" s="134"/>
      <c r="BB449" s="134"/>
    </row>
    <row r="450">
      <c r="A450" s="203" t="str">
        <f>Work!A219</f>
        <v>Northampton Borough Council</v>
      </c>
      <c r="B450" s="140">
        <f>Work!G219</f>
        <v>43619</v>
      </c>
      <c r="C450" s="142">
        <f t="shared" ref="C450:E450" si="414">C449</f>
        <v>2075923</v>
      </c>
      <c r="D450" s="142">
        <f t="shared" si="414"/>
        <v>7564066</v>
      </c>
      <c r="E450" s="142">
        <f t="shared" si="414"/>
        <v>6225079</v>
      </c>
      <c r="F450" s="141">
        <f>Work!E219+F449</f>
        <v>39387567</v>
      </c>
      <c r="G450" s="142">
        <f t="shared" ref="G450:P450" si="415">G449</f>
        <v>4610250</v>
      </c>
      <c r="H450" s="142">
        <f t="shared" si="415"/>
        <v>1325218</v>
      </c>
      <c r="I450" s="142">
        <f t="shared" si="415"/>
        <v>4598294</v>
      </c>
      <c r="J450" s="142">
        <f t="shared" si="415"/>
        <v>4894244</v>
      </c>
      <c r="K450" s="142">
        <f t="shared" si="415"/>
        <v>1137110</v>
      </c>
      <c r="L450" s="142">
        <f t="shared" si="415"/>
        <v>110468</v>
      </c>
      <c r="M450" s="142">
        <f t="shared" si="415"/>
        <v>21774</v>
      </c>
      <c r="N450" s="142">
        <f t="shared" si="415"/>
        <v>7522596</v>
      </c>
      <c r="O450" s="142">
        <f t="shared" si="415"/>
        <v>729100</v>
      </c>
      <c r="P450" s="142">
        <f t="shared" si="415"/>
        <v>44000</v>
      </c>
      <c r="Q450" s="142"/>
      <c r="R450" s="142"/>
      <c r="S450" s="142"/>
      <c r="T450" s="142"/>
      <c r="U450" s="142"/>
      <c r="V450" s="142"/>
      <c r="W450" s="142"/>
      <c r="X450" s="142"/>
      <c r="Y450" s="142"/>
      <c r="Z450" s="142"/>
      <c r="AA450" s="142"/>
      <c r="AB450" s="142"/>
      <c r="AC450" s="142"/>
      <c r="AD450" s="142"/>
      <c r="AE450" s="142"/>
      <c r="AF450" s="142"/>
      <c r="AG450" s="158" t="s">
        <v>1086</v>
      </c>
      <c r="AH450" s="144">
        <f t="shared" si="293"/>
        <v>80245689</v>
      </c>
      <c r="AI450" s="145">
        <f t="shared" si="294"/>
        <v>43619</v>
      </c>
      <c r="AJ450" s="143">
        <f t="shared" si="297"/>
        <v>653</v>
      </c>
      <c r="AK450" s="146">
        <v>1.0</v>
      </c>
      <c r="AL450" s="146">
        <f>sum(AK166:AK450)</f>
        <v>653</v>
      </c>
      <c r="AM450" s="143">
        <f t="shared" si="390"/>
        <v>13</v>
      </c>
      <c r="AN450" s="134"/>
      <c r="AO450" s="134"/>
      <c r="AP450" s="134"/>
      <c r="AQ450" s="134"/>
      <c r="AR450" s="134"/>
      <c r="AS450" s="134"/>
      <c r="AT450" s="134"/>
      <c r="AU450" s="134"/>
      <c r="AV450" s="134"/>
      <c r="AW450" s="134"/>
      <c r="AX450" s="134"/>
      <c r="AY450" s="134"/>
      <c r="AZ450" s="134"/>
      <c r="BA450" s="134"/>
      <c r="BB450" s="134"/>
    </row>
    <row r="451">
      <c r="A451" s="203" t="str">
        <f>Work!A220</f>
        <v>Ottery St. Mary Town Council</v>
      </c>
      <c r="B451" s="140">
        <f>Work!G220</f>
        <v>43619</v>
      </c>
      <c r="C451" s="142">
        <f t="shared" ref="C451:P451" si="416">C450</f>
        <v>2075923</v>
      </c>
      <c r="D451" s="142">
        <f t="shared" si="416"/>
        <v>7564066</v>
      </c>
      <c r="E451" s="142">
        <f t="shared" si="416"/>
        <v>6225079</v>
      </c>
      <c r="F451" s="163">
        <f t="shared" si="416"/>
        <v>39387567</v>
      </c>
      <c r="G451" s="142">
        <f t="shared" si="416"/>
        <v>4610250</v>
      </c>
      <c r="H451" s="142">
        <f t="shared" si="416"/>
        <v>1325218</v>
      </c>
      <c r="I451" s="142">
        <f t="shared" si="416"/>
        <v>4598294</v>
      </c>
      <c r="J451" s="142">
        <f t="shared" si="416"/>
        <v>4894244</v>
      </c>
      <c r="K451" s="142">
        <f t="shared" si="416"/>
        <v>1137110</v>
      </c>
      <c r="L451" s="142">
        <f t="shared" si="416"/>
        <v>110468</v>
      </c>
      <c r="M451" s="142">
        <f t="shared" si="416"/>
        <v>21774</v>
      </c>
      <c r="N451" s="142">
        <f t="shared" si="416"/>
        <v>7522596</v>
      </c>
      <c r="O451" s="142">
        <f t="shared" si="416"/>
        <v>729100</v>
      </c>
      <c r="P451" s="142">
        <f t="shared" si="416"/>
        <v>44000</v>
      </c>
      <c r="Q451" s="142"/>
      <c r="R451" s="142"/>
      <c r="S451" s="142"/>
      <c r="T451" s="142"/>
      <c r="U451" s="142"/>
      <c r="V451" s="142"/>
      <c r="W451" s="142"/>
      <c r="X451" s="142"/>
      <c r="Y451" s="142"/>
      <c r="Z451" s="142"/>
      <c r="AA451" s="142"/>
      <c r="AB451" s="142"/>
      <c r="AC451" s="142"/>
      <c r="AD451" s="142"/>
      <c r="AE451" s="142"/>
      <c r="AF451" s="142"/>
      <c r="AG451" s="158" t="s">
        <v>1086</v>
      </c>
      <c r="AH451" s="144">
        <f t="shared" si="293"/>
        <v>80245689</v>
      </c>
      <c r="AI451" s="145">
        <f t="shared" si="294"/>
        <v>43619</v>
      </c>
      <c r="AJ451" s="143">
        <f t="shared" si="297"/>
        <v>654</v>
      </c>
      <c r="AK451" s="146">
        <v>1.0</v>
      </c>
      <c r="AL451" s="146">
        <f>sum(AK166:AK451)</f>
        <v>654</v>
      </c>
      <c r="AM451" s="143">
        <f t="shared" si="390"/>
        <v>13</v>
      </c>
      <c r="AN451" s="134"/>
      <c r="AO451" s="134"/>
      <c r="AP451" s="134"/>
      <c r="AQ451" s="134"/>
      <c r="AR451" s="134"/>
      <c r="AS451" s="134"/>
      <c r="AT451" s="134"/>
      <c r="AU451" s="134"/>
      <c r="AV451" s="134"/>
      <c r="AW451" s="134"/>
      <c r="AX451" s="134"/>
      <c r="AY451" s="134"/>
      <c r="AZ451" s="134"/>
      <c r="BA451" s="134"/>
      <c r="BB451" s="134"/>
    </row>
    <row r="452">
      <c r="A452" s="203" t="str">
        <f>Work!A221</f>
        <v>Caerphilly County Borough Council</v>
      </c>
      <c r="B452" s="140">
        <f>Work!G221</f>
        <v>43620</v>
      </c>
      <c r="C452" s="142">
        <f t="shared" ref="C452:E452" si="417">C451</f>
        <v>2075923</v>
      </c>
      <c r="D452" s="142">
        <f t="shared" si="417"/>
        <v>7564066</v>
      </c>
      <c r="E452" s="142">
        <f t="shared" si="417"/>
        <v>6225079</v>
      </c>
      <c r="F452" s="141">
        <f>Work!E221+F451</f>
        <v>39568367</v>
      </c>
      <c r="G452" s="142">
        <f t="shared" ref="G452:P452" si="418">G451</f>
        <v>4610250</v>
      </c>
      <c r="H452" s="142">
        <f t="shared" si="418"/>
        <v>1325218</v>
      </c>
      <c r="I452" s="142">
        <f t="shared" si="418"/>
        <v>4598294</v>
      </c>
      <c r="J452" s="142">
        <f t="shared" si="418"/>
        <v>4894244</v>
      </c>
      <c r="K452" s="142">
        <f t="shared" si="418"/>
        <v>1137110</v>
      </c>
      <c r="L452" s="142">
        <f t="shared" si="418"/>
        <v>110468</v>
      </c>
      <c r="M452" s="142">
        <f t="shared" si="418"/>
        <v>21774</v>
      </c>
      <c r="N452" s="142">
        <f t="shared" si="418"/>
        <v>7522596</v>
      </c>
      <c r="O452" s="142">
        <f t="shared" si="418"/>
        <v>729100</v>
      </c>
      <c r="P452" s="142">
        <f t="shared" si="418"/>
        <v>44000</v>
      </c>
      <c r="Q452" s="142"/>
      <c r="R452" s="142"/>
      <c r="S452" s="142"/>
      <c r="T452" s="142"/>
      <c r="U452" s="142"/>
      <c r="V452" s="142"/>
      <c r="W452" s="142"/>
      <c r="X452" s="142"/>
      <c r="Y452" s="142"/>
      <c r="Z452" s="142"/>
      <c r="AA452" s="142"/>
      <c r="AB452" s="142"/>
      <c r="AC452" s="142"/>
      <c r="AD452" s="142"/>
      <c r="AE452" s="142"/>
      <c r="AF452" s="142"/>
      <c r="AG452" s="158" t="s">
        <v>1086</v>
      </c>
      <c r="AH452" s="144">
        <f t="shared" si="293"/>
        <v>80426489</v>
      </c>
      <c r="AI452" s="145">
        <f t="shared" si="294"/>
        <v>43620</v>
      </c>
      <c r="AJ452" s="143">
        <f t="shared" si="297"/>
        <v>655</v>
      </c>
      <c r="AK452" s="146">
        <v>1.0</v>
      </c>
      <c r="AL452" s="146">
        <f>sum(AK166:AK452)</f>
        <v>655</v>
      </c>
      <c r="AM452" s="143">
        <f t="shared" si="390"/>
        <v>13</v>
      </c>
      <c r="AN452" s="134"/>
      <c r="AO452" s="134"/>
      <c r="AP452" s="134"/>
      <c r="AQ452" s="134"/>
      <c r="AR452" s="134"/>
      <c r="AS452" s="134"/>
      <c r="AT452" s="134"/>
      <c r="AU452" s="134"/>
      <c r="AV452" s="134"/>
      <c r="AW452" s="134"/>
      <c r="AX452" s="134"/>
      <c r="AY452" s="134"/>
      <c r="AZ452" s="134"/>
      <c r="BA452" s="134"/>
      <c r="BB452" s="134"/>
    </row>
    <row r="453">
      <c r="A453" s="203" t="str">
        <f>Work!A486</f>
        <v>Lucca City Council</v>
      </c>
      <c r="B453" s="140">
        <f>Work!G486</f>
        <v>43620</v>
      </c>
      <c r="C453" s="142">
        <f t="shared" ref="C453:H453" si="419">C452</f>
        <v>2075923</v>
      </c>
      <c r="D453" s="142">
        <f t="shared" si="419"/>
        <v>7564066</v>
      </c>
      <c r="E453" s="142">
        <f t="shared" si="419"/>
        <v>6225079</v>
      </c>
      <c r="F453" s="142">
        <f t="shared" si="419"/>
        <v>39568367</v>
      </c>
      <c r="G453" s="142">
        <f t="shared" si="419"/>
        <v>4610250</v>
      </c>
      <c r="H453" s="142">
        <f t="shared" si="419"/>
        <v>1325218</v>
      </c>
      <c r="I453" s="141">
        <f>Work!E486+I452</f>
        <v>4687537</v>
      </c>
      <c r="J453" s="142">
        <f t="shared" ref="J453:P453" si="420">J452</f>
        <v>4894244</v>
      </c>
      <c r="K453" s="142">
        <f t="shared" si="420"/>
        <v>1137110</v>
      </c>
      <c r="L453" s="142">
        <f t="shared" si="420"/>
        <v>110468</v>
      </c>
      <c r="M453" s="142">
        <f t="shared" si="420"/>
        <v>21774</v>
      </c>
      <c r="N453" s="142">
        <f t="shared" si="420"/>
        <v>7522596</v>
      </c>
      <c r="O453" s="142">
        <f t="shared" si="420"/>
        <v>729100</v>
      </c>
      <c r="P453" s="142">
        <f t="shared" si="420"/>
        <v>44000</v>
      </c>
      <c r="Q453" s="142"/>
      <c r="R453" s="142"/>
      <c r="S453" s="142"/>
      <c r="T453" s="142"/>
      <c r="U453" s="142"/>
      <c r="V453" s="142"/>
      <c r="W453" s="142"/>
      <c r="X453" s="142"/>
      <c r="Y453" s="142"/>
      <c r="Z453" s="142"/>
      <c r="AA453" s="142"/>
      <c r="AB453" s="142"/>
      <c r="AC453" s="142"/>
      <c r="AD453" s="142"/>
      <c r="AE453" s="142"/>
      <c r="AF453" s="142"/>
      <c r="AG453" s="146" t="s">
        <v>2288</v>
      </c>
      <c r="AH453" s="144">
        <f t="shared" si="293"/>
        <v>80515732</v>
      </c>
      <c r="AI453" s="145">
        <f t="shared" si="294"/>
        <v>43620</v>
      </c>
      <c r="AJ453" s="143">
        <f t="shared" si="297"/>
        <v>656</v>
      </c>
      <c r="AK453" s="146">
        <v>1.0</v>
      </c>
      <c r="AL453" s="146">
        <f>sum(AK166:AK453)</f>
        <v>656</v>
      </c>
      <c r="AM453" s="143">
        <f t="shared" si="390"/>
        <v>13</v>
      </c>
      <c r="AN453" s="134"/>
      <c r="AO453" s="134"/>
      <c r="AP453" s="134"/>
      <c r="AQ453" s="134"/>
      <c r="AR453" s="134"/>
      <c r="AS453" s="134"/>
      <c r="AT453" s="134"/>
      <c r="AU453" s="134"/>
      <c r="AV453" s="134"/>
      <c r="AW453" s="134"/>
      <c r="AX453" s="134"/>
      <c r="AY453" s="134"/>
      <c r="AZ453" s="134"/>
      <c r="BA453" s="134"/>
      <c r="BB453" s="134"/>
    </row>
    <row r="454">
      <c r="A454" s="203" t="str">
        <f>Work!A487</f>
        <v>Tuscany Regional Council</v>
      </c>
      <c r="B454" s="140">
        <f>Work!G487</f>
        <v>43620</v>
      </c>
      <c r="C454" s="142">
        <f t="shared" ref="C454:H454" si="421">C453</f>
        <v>2075923</v>
      </c>
      <c r="D454" s="142">
        <f t="shared" si="421"/>
        <v>7564066</v>
      </c>
      <c r="E454" s="142">
        <f t="shared" si="421"/>
        <v>6225079</v>
      </c>
      <c r="F454" s="142">
        <f t="shared" si="421"/>
        <v>39568367</v>
      </c>
      <c r="G454" s="142">
        <f t="shared" si="421"/>
        <v>4610250</v>
      </c>
      <c r="H454" s="142">
        <f t="shared" si="421"/>
        <v>1325218</v>
      </c>
      <c r="I454" s="141">
        <f>Work!I489+I453</f>
        <v>8340731</v>
      </c>
      <c r="J454" s="142">
        <f t="shared" ref="J454:P454" si="422">J453</f>
        <v>4894244</v>
      </c>
      <c r="K454" s="142">
        <f t="shared" si="422"/>
        <v>1137110</v>
      </c>
      <c r="L454" s="142">
        <f t="shared" si="422"/>
        <v>110468</v>
      </c>
      <c r="M454" s="142">
        <f t="shared" si="422"/>
        <v>21774</v>
      </c>
      <c r="N454" s="142">
        <f t="shared" si="422"/>
        <v>7522596</v>
      </c>
      <c r="O454" s="142">
        <f t="shared" si="422"/>
        <v>729100</v>
      </c>
      <c r="P454" s="142">
        <f t="shared" si="422"/>
        <v>44000</v>
      </c>
      <c r="Q454" s="142"/>
      <c r="R454" s="142"/>
      <c r="S454" s="142"/>
      <c r="T454" s="142"/>
      <c r="U454" s="142"/>
      <c r="V454" s="142"/>
      <c r="W454" s="142"/>
      <c r="X454" s="142"/>
      <c r="Y454" s="142"/>
      <c r="Z454" s="142"/>
      <c r="AA454" s="142"/>
      <c r="AB454" s="142"/>
      <c r="AC454" s="142"/>
      <c r="AD454" s="142"/>
      <c r="AE454" s="142"/>
      <c r="AF454" s="142"/>
      <c r="AG454" s="146" t="s">
        <v>2288</v>
      </c>
      <c r="AH454" s="144">
        <f t="shared" si="293"/>
        <v>84168926</v>
      </c>
      <c r="AI454" s="145">
        <f t="shared" si="294"/>
        <v>43620</v>
      </c>
      <c r="AJ454" s="143">
        <f t="shared" si="297"/>
        <v>657</v>
      </c>
      <c r="AK454" s="146">
        <v>1.0</v>
      </c>
      <c r="AL454" s="146">
        <f>sum(AK166:AK457)</f>
        <v>660</v>
      </c>
      <c r="AM454" s="143">
        <f t="shared" si="390"/>
        <v>13</v>
      </c>
      <c r="AN454" s="134"/>
      <c r="AO454" s="134"/>
      <c r="AP454" s="134"/>
      <c r="AQ454" s="134"/>
      <c r="AR454" s="134"/>
      <c r="AS454" s="134"/>
      <c r="AT454" s="134"/>
      <c r="AU454" s="134"/>
      <c r="AV454" s="134"/>
      <c r="AW454" s="134"/>
      <c r="AX454" s="134"/>
      <c r="AY454" s="134"/>
      <c r="AZ454" s="134"/>
      <c r="BA454" s="134"/>
      <c r="BB454" s="134"/>
    </row>
    <row r="455">
      <c r="A455" s="203" t="str">
        <f>Work!A378</f>
        <v>Vaughan City Council</v>
      </c>
      <c r="B455" s="140">
        <f>Work!G378</f>
        <v>43620</v>
      </c>
      <c r="C455" s="142">
        <f t="shared" ref="C455:F455" si="423">C454</f>
        <v>2075923</v>
      </c>
      <c r="D455" s="142">
        <f t="shared" si="423"/>
        <v>7564066</v>
      </c>
      <c r="E455" s="142">
        <f t="shared" si="423"/>
        <v>6225079</v>
      </c>
      <c r="F455" s="142">
        <f t="shared" si="423"/>
        <v>39568367</v>
      </c>
      <c r="G455" s="141">
        <f>Work!E378+G454</f>
        <v>4916483</v>
      </c>
      <c r="H455" s="142">
        <f t="shared" ref="H455:P455" si="424">H454</f>
        <v>1325218</v>
      </c>
      <c r="I455" s="142">
        <f t="shared" si="424"/>
        <v>8340731</v>
      </c>
      <c r="J455" s="142">
        <f t="shared" si="424"/>
        <v>4894244</v>
      </c>
      <c r="K455" s="142">
        <f t="shared" si="424"/>
        <v>1137110</v>
      </c>
      <c r="L455" s="142">
        <f t="shared" si="424"/>
        <v>110468</v>
      </c>
      <c r="M455" s="142">
        <f t="shared" si="424"/>
        <v>21774</v>
      </c>
      <c r="N455" s="142">
        <f t="shared" si="424"/>
        <v>7522596</v>
      </c>
      <c r="O455" s="142">
        <f t="shared" si="424"/>
        <v>729100</v>
      </c>
      <c r="P455" s="142">
        <f t="shared" si="424"/>
        <v>44000</v>
      </c>
      <c r="Q455" s="142"/>
      <c r="R455" s="142"/>
      <c r="S455" s="142"/>
      <c r="T455" s="142"/>
      <c r="U455" s="142"/>
      <c r="V455" s="142"/>
      <c r="W455" s="142"/>
      <c r="X455" s="142"/>
      <c r="Y455" s="142"/>
      <c r="Z455" s="142"/>
      <c r="AA455" s="142"/>
      <c r="AB455" s="142"/>
      <c r="AC455" s="142"/>
      <c r="AD455" s="142"/>
      <c r="AE455" s="142"/>
      <c r="AF455" s="142"/>
      <c r="AG455" s="146" t="s">
        <v>1206</v>
      </c>
      <c r="AH455" s="144">
        <f t="shared" si="293"/>
        <v>84475159</v>
      </c>
      <c r="AI455" s="145">
        <f t="shared" si="294"/>
        <v>43620</v>
      </c>
      <c r="AJ455" s="143">
        <f t="shared" si="297"/>
        <v>658</v>
      </c>
      <c r="AK455" s="146">
        <v>1.0</v>
      </c>
      <c r="AL455" s="146">
        <f>sum(AK166:AK455)</f>
        <v>658</v>
      </c>
      <c r="AM455" s="143">
        <f t="shared" si="390"/>
        <v>13</v>
      </c>
      <c r="AN455" s="134"/>
      <c r="AO455" s="134"/>
      <c r="AP455" s="134"/>
      <c r="AQ455" s="134"/>
      <c r="AR455" s="134"/>
      <c r="AS455" s="134"/>
      <c r="AT455" s="134"/>
      <c r="AU455" s="134"/>
      <c r="AV455" s="134"/>
      <c r="AW455" s="134"/>
      <c r="AX455" s="134"/>
      <c r="AY455" s="134"/>
      <c r="AZ455" s="134"/>
      <c r="BA455" s="134"/>
      <c r="BB455" s="134"/>
    </row>
    <row r="456">
      <c r="A456" s="199" t="str">
        <f>Data!A260</f>
        <v>Dawlish Town Council</v>
      </c>
      <c r="B456" s="140">
        <f>Data!E260</f>
        <v>43621</v>
      </c>
      <c r="C456" s="142">
        <f t="shared" ref="C456:P456" si="425">C455</f>
        <v>2075923</v>
      </c>
      <c r="D456" s="142">
        <f t="shared" si="425"/>
        <v>7564066</v>
      </c>
      <c r="E456" s="142">
        <f t="shared" si="425"/>
        <v>6225079</v>
      </c>
      <c r="F456" s="192">
        <f t="shared" si="425"/>
        <v>39568367</v>
      </c>
      <c r="G456" s="142">
        <f t="shared" si="425"/>
        <v>4916483</v>
      </c>
      <c r="H456" s="142">
        <f t="shared" si="425"/>
        <v>1325218</v>
      </c>
      <c r="I456" s="142">
        <f t="shared" si="425"/>
        <v>8340731</v>
      </c>
      <c r="J456" s="142">
        <f t="shared" si="425"/>
        <v>4894244</v>
      </c>
      <c r="K456" s="142">
        <f t="shared" si="425"/>
        <v>1137110</v>
      </c>
      <c r="L456" s="142">
        <f t="shared" si="425"/>
        <v>110468</v>
      </c>
      <c r="M456" s="142">
        <f t="shared" si="425"/>
        <v>21774</v>
      </c>
      <c r="N456" s="142">
        <f t="shared" si="425"/>
        <v>7522596</v>
      </c>
      <c r="O456" s="142">
        <f t="shared" si="425"/>
        <v>729100</v>
      </c>
      <c r="P456" s="142">
        <f t="shared" si="425"/>
        <v>44000</v>
      </c>
      <c r="Q456" s="142"/>
      <c r="R456" s="142"/>
      <c r="S456" s="142"/>
      <c r="T456" s="142"/>
      <c r="U456" s="142"/>
      <c r="V456" s="142"/>
      <c r="W456" s="142"/>
      <c r="X456" s="142"/>
      <c r="Y456" s="142"/>
      <c r="Z456" s="142"/>
      <c r="AA456" s="142"/>
      <c r="AB456" s="142"/>
      <c r="AC456" s="142"/>
      <c r="AD456" s="142"/>
      <c r="AE456" s="142"/>
      <c r="AF456" s="142"/>
      <c r="AG456" s="146" t="s">
        <v>1284</v>
      </c>
      <c r="AH456" s="144">
        <f t="shared" si="293"/>
        <v>84475159</v>
      </c>
      <c r="AI456" s="145">
        <f t="shared" si="294"/>
        <v>43621</v>
      </c>
      <c r="AJ456" s="143">
        <f t="shared" si="297"/>
        <v>659</v>
      </c>
      <c r="AK456" s="146">
        <v>1.0</v>
      </c>
      <c r="AL456" s="164"/>
      <c r="AM456" s="143">
        <f t="shared" si="390"/>
        <v>13</v>
      </c>
      <c r="AN456" s="134"/>
      <c r="AO456" s="134"/>
      <c r="AP456" s="134"/>
      <c r="AQ456" s="134"/>
      <c r="AR456" s="134"/>
      <c r="AS456" s="134"/>
      <c r="AT456" s="134"/>
      <c r="AU456" s="134"/>
      <c r="AV456" s="134"/>
      <c r="AW456" s="134"/>
      <c r="AX456" s="134"/>
      <c r="AY456" s="134"/>
      <c r="AZ456" s="134"/>
      <c r="BA456" s="134"/>
      <c r="BB456" s="134"/>
    </row>
    <row r="457">
      <c r="A457" s="203" t="str">
        <f>Work!A379</f>
        <v>Brampton City Council</v>
      </c>
      <c r="B457" s="140">
        <f>Work!G379</f>
        <v>43621</v>
      </c>
      <c r="C457" s="142">
        <f t="shared" ref="C457:F457" si="426">C456</f>
        <v>2075923</v>
      </c>
      <c r="D457" s="142">
        <f t="shared" si="426"/>
        <v>7564066</v>
      </c>
      <c r="E457" s="142">
        <f t="shared" si="426"/>
        <v>6225079</v>
      </c>
      <c r="F457" s="142">
        <f t="shared" si="426"/>
        <v>39568367</v>
      </c>
      <c r="G457" s="141">
        <f>Work!E379+G456</f>
        <v>5510121</v>
      </c>
      <c r="H457" s="142">
        <f t="shared" ref="H457:P457" si="427">H456</f>
        <v>1325218</v>
      </c>
      <c r="I457" s="142">
        <f t="shared" si="427"/>
        <v>8340731</v>
      </c>
      <c r="J457" s="142">
        <f t="shared" si="427"/>
        <v>4894244</v>
      </c>
      <c r="K457" s="142">
        <f t="shared" si="427"/>
        <v>1137110</v>
      </c>
      <c r="L457" s="142">
        <f t="shared" si="427"/>
        <v>110468</v>
      </c>
      <c r="M457" s="142">
        <f t="shared" si="427"/>
        <v>21774</v>
      </c>
      <c r="N457" s="142">
        <f t="shared" si="427"/>
        <v>7522596</v>
      </c>
      <c r="O457" s="142">
        <f t="shared" si="427"/>
        <v>729100</v>
      </c>
      <c r="P457" s="142">
        <f t="shared" si="427"/>
        <v>44000</v>
      </c>
      <c r="Q457" s="142"/>
      <c r="R457" s="142"/>
      <c r="S457" s="142"/>
      <c r="T457" s="142"/>
      <c r="U457" s="142"/>
      <c r="V457" s="142"/>
      <c r="W457" s="142"/>
      <c r="X457" s="142"/>
      <c r="Y457" s="142"/>
      <c r="Z457" s="142"/>
      <c r="AA457" s="142"/>
      <c r="AB457" s="142"/>
      <c r="AC457" s="142"/>
      <c r="AD457" s="142"/>
      <c r="AE457" s="142"/>
      <c r="AF457" s="142"/>
      <c r="AG457" s="146" t="s">
        <v>1206</v>
      </c>
      <c r="AH457" s="144">
        <f t="shared" si="293"/>
        <v>85068797</v>
      </c>
      <c r="AI457" s="145">
        <f t="shared" si="294"/>
        <v>43621</v>
      </c>
      <c r="AJ457" s="143">
        <f t="shared" si="297"/>
        <v>660</v>
      </c>
      <c r="AK457" s="146">
        <v>1.0</v>
      </c>
      <c r="AL457" s="146">
        <f>sum(AK166:AK457)</f>
        <v>660</v>
      </c>
      <c r="AM457" s="143">
        <f t="shared" si="390"/>
        <v>13</v>
      </c>
      <c r="AN457" s="134"/>
      <c r="AO457" s="134"/>
      <c r="AP457" s="134"/>
      <c r="AQ457" s="134"/>
      <c r="AR457" s="134"/>
      <c r="AS457" s="134"/>
      <c r="AT457" s="134"/>
      <c r="AU457" s="134"/>
      <c r="AV457" s="134"/>
      <c r="AW457" s="134"/>
      <c r="AX457" s="134"/>
      <c r="AY457" s="134"/>
      <c r="AZ457" s="134"/>
      <c r="BA457" s="134"/>
      <c r="BB457" s="134"/>
    </row>
    <row r="458">
      <c r="A458" s="203" t="str">
        <f>Data!A597</f>
        <v>Winchester City Council</v>
      </c>
      <c r="B458" s="140">
        <f>Work!G222</f>
        <v>43621</v>
      </c>
      <c r="C458" s="142">
        <f t="shared" ref="C458:E458" si="428">C457</f>
        <v>2075923</v>
      </c>
      <c r="D458" s="142">
        <f t="shared" si="428"/>
        <v>7564066</v>
      </c>
      <c r="E458" s="142">
        <f t="shared" si="428"/>
        <v>6225079</v>
      </c>
      <c r="F458" s="142">
        <f>Work!E222+F457</f>
        <v>39692267</v>
      </c>
      <c r="G458" s="142">
        <f t="shared" ref="G458:P458" si="429">G457</f>
        <v>5510121</v>
      </c>
      <c r="H458" s="142">
        <f t="shared" si="429"/>
        <v>1325218</v>
      </c>
      <c r="I458" s="142">
        <f t="shared" si="429"/>
        <v>8340731</v>
      </c>
      <c r="J458" s="142">
        <f t="shared" si="429"/>
        <v>4894244</v>
      </c>
      <c r="K458" s="142">
        <f t="shared" si="429"/>
        <v>1137110</v>
      </c>
      <c r="L458" s="142">
        <f t="shared" si="429"/>
        <v>110468</v>
      </c>
      <c r="M458" s="142">
        <f t="shared" si="429"/>
        <v>21774</v>
      </c>
      <c r="N458" s="142">
        <f t="shared" si="429"/>
        <v>7522596</v>
      </c>
      <c r="O458" s="142">
        <f t="shared" si="429"/>
        <v>729100</v>
      </c>
      <c r="P458" s="142">
        <f t="shared" si="429"/>
        <v>44000</v>
      </c>
      <c r="Q458" s="142"/>
      <c r="R458" s="142"/>
      <c r="S458" s="142"/>
      <c r="T458" s="142"/>
      <c r="U458" s="142"/>
      <c r="V458" s="142"/>
      <c r="W458" s="142"/>
      <c r="X458" s="142"/>
      <c r="Y458" s="142"/>
      <c r="Z458" s="142"/>
      <c r="AA458" s="142"/>
      <c r="AB458" s="142"/>
      <c r="AC458" s="142"/>
      <c r="AD458" s="142"/>
      <c r="AE458" s="142"/>
      <c r="AF458" s="142"/>
      <c r="AG458" s="146" t="s">
        <v>1206</v>
      </c>
      <c r="AH458" s="144">
        <f t="shared" si="293"/>
        <v>85192697</v>
      </c>
      <c r="AI458" s="145">
        <f t="shared" si="294"/>
        <v>43621</v>
      </c>
      <c r="AJ458" s="143">
        <f t="shared" si="297"/>
        <v>661</v>
      </c>
      <c r="AK458" s="146">
        <v>1.0</v>
      </c>
      <c r="AL458" s="146">
        <f>sum(AK166:AK458)</f>
        <v>661</v>
      </c>
      <c r="AM458" s="143">
        <f t="shared" si="390"/>
        <v>13</v>
      </c>
      <c r="AN458" s="134"/>
      <c r="AO458" s="134"/>
      <c r="AP458" s="134"/>
      <c r="AQ458" s="134"/>
      <c r="AR458" s="134"/>
      <c r="AS458" s="134"/>
      <c r="AT458" s="134"/>
      <c r="AU458" s="134"/>
      <c r="AV458" s="134"/>
      <c r="AW458" s="134"/>
      <c r="AX458" s="134"/>
      <c r="AY458" s="134"/>
      <c r="AZ458" s="134"/>
      <c r="BA458" s="134"/>
      <c r="BB458" s="134"/>
    </row>
    <row r="459">
      <c r="A459" s="203" t="str">
        <f>Work!A432</f>
        <v>Bochum City Council</v>
      </c>
      <c r="B459" s="140">
        <f>Work!G432</f>
        <v>43622</v>
      </c>
      <c r="C459" s="142">
        <f t="shared" ref="C459:J459" si="430">C458</f>
        <v>2075923</v>
      </c>
      <c r="D459" s="142">
        <f t="shared" si="430"/>
        <v>7564066</v>
      </c>
      <c r="E459" s="142">
        <f t="shared" si="430"/>
        <v>6225079</v>
      </c>
      <c r="F459" s="142">
        <f t="shared" si="430"/>
        <v>39692267</v>
      </c>
      <c r="G459" s="142">
        <f t="shared" si="430"/>
        <v>5510121</v>
      </c>
      <c r="H459" s="142">
        <f t="shared" si="430"/>
        <v>1325218</v>
      </c>
      <c r="I459" s="142">
        <f t="shared" si="430"/>
        <v>8340731</v>
      </c>
      <c r="J459" s="142">
        <f t="shared" si="430"/>
        <v>4894244</v>
      </c>
      <c r="K459" s="141">
        <f>Work!E432+K458</f>
        <v>1501738</v>
      </c>
      <c r="L459" s="142">
        <f t="shared" ref="L459:P459" si="431">L458</f>
        <v>110468</v>
      </c>
      <c r="M459" s="142">
        <f t="shared" si="431"/>
        <v>21774</v>
      </c>
      <c r="N459" s="142">
        <f t="shared" si="431"/>
        <v>7522596</v>
      </c>
      <c r="O459" s="142">
        <f t="shared" si="431"/>
        <v>729100</v>
      </c>
      <c r="P459" s="142">
        <f t="shared" si="431"/>
        <v>44000</v>
      </c>
      <c r="Q459" s="142"/>
      <c r="R459" s="142"/>
      <c r="S459" s="142"/>
      <c r="T459" s="142"/>
      <c r="U459" s="142"/>
      <c r="V459" s="142"/>
      <c r="W459" s="142"/>
      <c r="X459" s="142"/>
      <c r="Y459" s="142"/>
      <c r="Z459" s="142"/>
      <c r="AA459" s="142"/>
      <c r="AB459" s="142"/>
      <c r="AC459" s="142"/>
      <c r="AD459" s="142"/>
      <c r="AE459" s="142"/>
      <c r="AF459" s="142"/>
      <c r="AG459" s="146" t="s">
        <v>2360</v>
      </c>
      <c r="AH459" s="144">
        <f t="shared" si="293"/>
        <v>85557325</v>
      </c>
      <c r="AI459" s="145">
        <f t="shared" si="294"/>
        <v>43622</v>
      </c>
      <c r="AJ459" s="143">
        <f t="shared" si="297"/>
        <v>662</v>
      </c>
      <c r="AK459" s="146">
        <v>1.0</v>
      </c>
      <c r="AL459" s="146">
        <f>sum(AK166:AK459)</f>
        <v>662</v>
      </c>
      <c r="AM459" s="143">
        <f t="shared" si="390"/>
        <v>13</v>
      </c>
      <c r="AN459" s="134"/>
      <c r="AO459" s="134"/>
      <c r="AP459" s="134"/>
      <c r="AQ459" s="134"/>
      <c r="AR459" s="134"/>
      <c r="AS459" s="134"/>
      <c r="AT459" s="134"/>
      <c r="AU459" s="134"/>
      <c r="AV459" s="134"/>
      <c r="AW459" s="134"/>
      <c r="AX459" s="134"/>
      <c r="AY459" s="134"/>
      <c r="AZ459" s="134"/>
      <c r="BA459" s="134"/>
      <c r="BB459" s="134"/>
    </row>
    <row r="460">
      <c r="A460" s="203" t="str">
        <f>Work!A433</f>
        <v>Marl City Council</v>
      </c>
      <c r="B460" s="140">
        <f>Work!G433</f>
        <v>43622</v>
      </c>
      <c r="C460" s="142">
        <f t="shared" ref="C460:J460" si="432">C459</f>
        <v>2075923</v>
      </c>
      <c r="D460" s="142">
        <f t="shared" si="432"/>
        <v>7564066</v>
      </c>
      <c r="E460" s="142">
        <f t="shared" si="432"/>
        <v>6225079</v>
      </c>
      <c r="F460" s="142">
        <f t="shared" si="432"/>
        <v>39692267</v>
      </c>
      <c r="G460" s="142">
        <f t="shared" si="432"/>
        <v>5510121</v>
      </c>
      <c r="H460" s="142">
        <f t="shared" si="432"/>
        <v>1325218</v>
      </c>
      <c r="I460" s="142">
        <f t="shared" si="432"/>
        <v>8340731</v>
      </c>
      <c r="J460" s="142">
        <f t="shared" si="432"/>
        <v>4894244</v>
      </c>
      <c r="K460" s="141">
        <f>Work!E433+K459</f>
        <v>1585433</v>
      </c>
      <c r="L460" s="142">
        <f t="shared" ref="L460:P460" si="433">L459</f>
        <v>110468</v>
      </c>
      <c r="M460" s="142">
        <f t="shared" si="433"/>
        <v>21774</v>
      </c>
      <c r="N460" s="142">
        <f t="shared" si="433"/>
        <v>7522596</v>
      </c>
      <c r="O460" s="142">
        <f t="shared" si="433"/>
        <v>729100</v>
      </c>
      <c r="P460" s="142">
        <f t="shared" si="433"/>
        <v>44000</v>
      </c>
      <c r="Q460" s="142"/>
      <c r="R460" s="142"/>
      <c r="S460" s="142"/>
      <c r="T460" s="142"/>
      <c r="U460" s="142"/>
      <c r="V460" s="142"/>
      <c r="W460" s="142"/>
      <c r="X460" s="142"/>
      <c r="Y460" s="142"/>
      <c r="Z460" s="142"/>
      <c r="AA460" s="142"/>
      <c r="AB460" s="142"/>
      <c r="AC460" s="142"/>
      <c r="AD460" s="142"/>
      <c r="AE460" s="142"/>
      <c r="AF460" s="142"/>
      <c r="AG460" s="146" t="s">
        <v>2360</v>
      </c>
      <c r="AH460" s="144">
        <f t="shared" si="293"/>
        <v>85641020</v>
      </c>
      <c r="AI460" s="145">
        <f t="shared" si="294"/>
        <v>43622</v>
      </c>
      <c r="AJ460" s="143">
        <f t="shared" si="297"/>
        <v>663</v>
      </c>
      <c r="AK460" s="146">
        <v>1.0</v>
      </c>
      <c r="AL460" s="146">
        <f>sum(AK166:AK460)</f>
        <v>663</v>
      </c>
      <c r="AM460" s="143">
        <f t="shared" si="390"/>
        <v>13</v>
      </c>
      <c r="AN460" s="134"/>
      <c r="AO460" s="134"/>
      <c r="AP460" s="134"/>
      <c r="AQ460" s="134"/>
      <c r="AR460" s="134"/>
      <c r="AS460" s="134"/>
      <c r="AT460" s="134"/>
      <c r="AU460" s="134"/>
      <c r="AV460" s="134"/>
      <c r="AW460" s="134"/>
      <c r="AX460" s="134"/>
      <c r="AY460" s="134"/>
      <c r="AZ460" s="134"/>
      <c r="BA460" s="134"/>
      <c r="BB460" s="134"/>
    </row>
    <row r="461">
      <c r="A461" s="203" t="str">
        <f>Work!A434</f>
        <v>Ostbevern Council</v>
      </c>
      <c r="B461" s="140">
        <f>Work!G434</f>
        <v>43622</v>
      </c>
      <c r="C461" s="142">
        <f t="shared" ref="C461:J461" si="434">C460</f>
        <v>2075923</v>
      </c>
      <c r="D461" s="142">
        <f t="shared" si="434"/>
        <v>7564066</v>
      </c>
      <c r="E461" s="142">
        <f t="shared" si="434"/>
        <v>6225079</v>
      </c>
      <c r="F461" s="142">
        <f t="shared" si="434"/>
        <v>39692267</v>
      </c>
      <c r="G461" s="142">
        <f t="shared" si="434"/>
        <v>5510121</v>
      </c>
      <c r="H461" s="142">
        <f t="shared" si="434"/>
        <v>1325218</v>
      </c>
      <c r="I461" s="142">
        <f t="shared" si="434"/>
        <v>8340731</v>
      </c>
      <c r="J461" s="142">
        <f t="shared" si="434"/>
        <v>4894244</v>
      </c>
      <c r="K461" s="141">
        <f>Work!E434+K460</f>
        <v>1596359</v>
      </c>
      <c r="L461" s="142">
        <f t="shared" ref="L461:P461" si="435">L460</f>
        <v>110468</v>
      </c>
      <c r="M461" s="142">
        <f t="shared" si="435"/>
        <v>21774</v>
      </c>
      <c r="N461" s="142">
        <f t="shared" si="435"/>
        <v>7522596</v>
      </c>
      <c r="O461" s="142">
        <f t="shared" si="435"/>
        <v>729100</v>
      </c>
      <c r="P461" s="142">
        <f t="shared" si="435"/>
        <v>44000</v>
      </c>
      <c r="Q461" s="142"/>
      <c r="R461" s="142"/>
      <c r="S461" s="142"/>
      <c r="T461" s="142"/>
      <c r="U461" s="142"/>
      <c r="V461" s="142"/>
      <c r="W461" s="142"/>
      <c r="X461" s="142"/>
      <c r="Y461" s="142"/>
      <c r="Z461" s="142"/>
      <c r="AA461" s="142"/>
      <c r="AB461" s="142"/>
      <c r="AC461" s="142"/>
      <c r="AD461" s="142"/>
      <c r="AE461" s="142"/>
      <c r="AF461" s="142"/>
      <c r="AG461" s="146" t="s">
        <v>2360</v>
      </c>
      <c r="AH461" s="144">
        <f t="shared" si="293"/>
        <v>85651946</v>
      </c>
      <c r="AI461" s="145">
        <f t="shared" si="294"/>
        <v>43622</v>
      </c>
      <c r="AJ461" s="143">
        <f t="shared" si="297"/>
        <v>664</v>
      </c>
      <c r="AK461" s="146">
        <v>1.0</v>
      </c>
      <c r="AL461" s="146">
        <f t="shared" ref="AL461:AL462" si="438">sum(AK166:AK461)</f>
        <v>664</v>
      </c>
      <c r="AM461" s="143">
        <f t="shared" si="390"/>
        <v>13</v>
      </c>
      <c r="AN461" s="134"/>
      <c r="AO461" s="134"/>
      <c r="AP461" s="134"/>
      <c r="AQ461" s="134"/>
      <c r="AR461" s="134"/>
      <c r="AS461" s="134"/>
      <c r="AT461" s="134"/>
      <c r="AU461" s="134"/>
      <c r="AV461" s="134"/>
      <c r="AW461" s="134"/>
      <c r="AX461" s="134"/>
      <c r="AY461" s="134"/>
      <c r="AZ461" s="134"/>
      <c r="BA461" s="134"/>
      <c r="BB461" s="134"/>
    </row>
    <row r="462">
      <c r="A462" s="199" t="str">
        <f>Data!A788</f>
        <v>Gladbeck City Council</v>
      </c>
      <c r="B462" s="140">
        <f>Data!E788</f>
        <v>43622</v>
      </c>
      <c r="C462" s="142">
        <f t="shared" ref="C462:J462" si="436">C461</f>
        <v>2075923</v>
      </c>
      <c r="D462" s="142">
        <f t="shared" si="436"/>
        <v>7564066</v>
      </c>
      <c r="E462" s="142">
        <f t="shared" si="436"/>
        <v>6225079</v>
      </c>
      <c r="F462" s="142">
        <f t="shared" si="436"/>
        <v>39692267</v>
      </c>
      <c r="G462" s="142">
        <f t="shared" si="436"/>
        <v>5510121</v>
      </c>
      <c r="H462" s="142">
        <f t="shared" si="436"/>
        <v>1325218</v>
      </c>
      <c r="I462" s="142">
        <f t="shared" si="436"/>
        <v>8340731</v>
      </c>
      <c r="J462" s="142">
        <f t="shared" si="436"/>
        <v>4894244</v>
      </c>
      <c r="K462" s="141">
        <f>Data!D788+K461</f>
        <v>1672046</v>
      </c>
      <c r="L462" s="142">
        <f t="shared" ref="L462:P462" si="437">L461</f>
        <v>110468</v>
      </c>
      <c r="M462" s="142">
        <f t="shared" si="437"/>
        <v>21774</v>
      </c>
      <c r="N462" s="142">
        <f t="shared" si="437"/>
        <v>7522596</v>
      </c>
      <c r="O462" s="142">
        <f t="shared" si="437"/>
        <v>729100</v>
      </c>
      <c r="P462" s="142">
        <f t="shared" si="437"/>
        <v>44000</v>
      </c>
      <c r="Q462" s="142"/>
      <c r="R462" s="142"/>
      <c r="S462" s="142"/>
      <c r="T462" s="142"/>
      <c r="U462" s="142"/>
      <c r="V462" s="142"/>
      <c r="W462" s="142"/>
      <c r="X462" s="142"/>
      <c r="Y462" s="142"/>
      <c r="Z462" s="142"/>
      <c r="AA462" s="142"/>
      <c r="AB462" s="142"/>
      <c r="AC462" s="142"/>
      <c r="AD462" s="142"/>
      <c r="AE462" s="142"/>
      <c r="AF462" s="142"/>
      <c r="AG462" s="146" t="s">
        <v>2360</v>
      </c>
      <c r="AH462" s="144">
        <f t="shared" si="293"/>
        <v>85727633</v>
      </c>
      <c r="AI462" s="145">
        <f t="shared" si="294"/>
        <v>43622</v>
      </c>
      <c r="AJ462" s="143">
        <f t="shared" si="297"/>
        <v>665</v>
      </c>
      <c r="AK462" s="146">
        <v>1.0</v>
      </c>
      <c r="AL462" s="146">
        <f t="shared" si="438"/>
        <v>664</v>
      </c>
      <c r="AM462" s="143">
        <f t="shared" si="390"/>
        <v>13</v>
      </c>
      <c r="AN462" s="134"/>
      <c r="AO462" s="134"/>
      <c r="AP462" s="134"/>
      <c r="AQ462" s="134"/>
      <c r="AR462" s="134"/>
      <c r="AS462" s="134"/>
      <c r="AT462" s="134"/>
      <c r="AU462" s="134"/>
      <c r="AV462" s="134"/>
      <c r="AW462" s="134"/>
      <c r="AX462" s="134"/>
      <c r="AY462" s="134"/>
      <c r="AZ462" s="134"/>
      <c r="BA462" s="134"/>
      <c r="BB462" s="134"/>
    </row>
    <row r="463">
      <c r="A463" s="203" t="str">
        <f>Work!A435</f>
        <v>Horstmar Council</v>
      </c>
      <c r="B463" s="140">
        <f>Work!G435</f>
        <v>43623</v>
      </c>
      <c r="C463" s="142">
        <f t="shared" ref="C463:J463" si="439">C462</f>
        <v>2075923</v>
      </c>
      <c r="D463" s="142">
        <f t="shared" si="439"/>
        <v>7564066</v>
      </c>
      <c r="E463" s="142">
        <f t="shared" si="439"/>
        <v>6225079</v>
      </c>
      <c r="F463" s="142">
        <f t="shared" si="439"/>
        <v>39692267</v>
      </c>
      <c r="G463" s="142">
        <f t="shared" si="439"/>
        <v>5510121</v>
      </c>
      <c r="H463" s="142">
        <f t="shared" si="439"/>
        <v>1325218</v>
      </c>
      <c r="I463" s="142">
        <f t="shared" si="439"/>
        <v>8340731</v>
      </c>
      <c r="J463" s="142">
        <f t="shared" si="439"/>
        <v>4894244</v>
      </c>
      <c r="K463" s="141">
        <f>Work!E435+K462</f>
        <v>1678466</v>
      </c>
      <c r="L463" s="142">
        <f t="shared" ref="L463:P463" si="440">L462</f>
        <v>110468</v>
      </c>
      <c r="M463" s="142">
        <f t="shared" si="440"/>
        <v>21774</v>
      </c>
      <c r="N463" s="142">
        <f t="shared" si="440"/>
        <v>7522596</v>
      </c>
      <c r="O463" s="142">
        <f t="shared" si="440"/>
        <v>729100</v>
      </c>
      <c r="P463" s="142">
        <f t="shared" si="440"/>
        <v>44000</v>
      </c>
      <c r="Q463" s="142"/>
      <c r="R463" s="142"/>
      <c r="S463" s="142"/>
      <c r="T463" s="142"/>
      <c r="U463" s="142"/>
      <c r="V463" s="142"/>
      <c r="W463" s="142"/>
      <c r="X463" s="142"/>
      <c r="Y463" s="142"/>
      <c r="Z463" s="142"/>
      <c r="AA463" s="142"/>
      <c r="AB463" s="142"/>
      <c r="AC463" s="142"/>
      <c r="AD463" s="142"/>
      <c r="AE463" s="142"/>
      <c r="AF463" s="142"/>
      <c r="AG463" s="146" t="s">
        <v>2360</v>
      </c>
      <c r="AH463" s="144">
        <f t="shared" si="293"/>
        <v>85734053</v>
      </c>
      <c r="AI463" s="145">
        <f t="shared" si="294"/>
        <v>43623</v>
      </c>
      <c r="AJ463" s="143">
        <f t="shared" si="297"/>
        <v>666</v>
      </c>
      <c r="AK463" s="146">
        <v>1.0</v>
      </c>
      <c r="AL463" s="146">
        <f t="shared" ref="AL463:AL464" si="443">sum(AK166:AK463)</f>
        <v>666</v>
      </c>
      <c r="AM463" s="143">
        <f t="shared" si="390"/>
        <v>13</v>
      </c>
      <c r="AN463" s="134"/>
      <c r="AO463" s="134"/>
      <c r="AP463" s="134"/>
      <c r="AQ463" s="134"/>
      <c r="AR463" s="134"/>
      <c r="AS463" s="134"/>
      <c r="AT463" s="134"/>
      <c r="AU463" s="134"/>
      <c r="AV463" s="134"/>
      <c r="AW463" s="134"/>
      <c r="AX463" s="134"/>
      <c r="AY463" s="134"/>
      <c r="AZ463" s="134"/>
      <c r="BA463" s="134"/>
      <c r="BB463" s="134"/>
    </row>
    <row r="464">
      <c r="A464" s="199" t="str">
        <f>Data!A926</f>
        <v>Marche Region</v>
      </c>
      <c r="B464" s="140">
        <f>Data!E926</f>
        <v>43623</v>
      </c>
      <c r="C464" s="142">
        <f t="shared" ref="C464:H464" si="441">C463</f>
        <v>2075923</v>
      </c>
      <c r="D464" s="142">
        <f t="shared" si="441"/>
        <v>7564066</v>
      </c>
      <c r="E464" s="142">
        <f t="shared" si="441"/>
        <v>6225079</v>
      </c>
      <c r="F464" s="142">
        <f t="shared" si="441"/>
        <v>39692267</v>
      </c>
      <c r="G464" s="142">
        <f t="shared" si="441"/>
        <v>5510121</v>
      </c>
      <c r="H464" s="142">
        <f t="shared" si="441"/>
        <v>1325218</v>
      </c>
      <c r="I464" s="210">
        <f>Data!D926+I463</f>
        <v>9882423</v>
      </c>
      <c r="J464" s="142">
        <f t="shared" ref="J464:P464" si="442">J463</f>
        <v>4894244</v>
      </c>
      <c r="K464" s="142">
        <f t="shared" si="442"/>
        <v>1678466</v>
      </c>
      <c r="L464" s="142">
        <f t="shared" si="442"/>
        <v>110468</v>
      </c>
      <c r="M464" s="142">
        <f t="shared" si="442"/>
        <v>21774</v>
      </c>
      <c r="N464" s="142">
        <f t="shared" si="442"/>
        <v>7522596</v>
      </c>
      <c r="O464" s="142">
        <f t="shared" si="442"/>
        <v>729100</v>
      </c>
      <c r="P464" s="142">
        <f t="shared" si="442"/>
        <v>44000</v>
      </c>
      <c r="Q464" s="142"/>
      <c r="R464" s="142"/>
      <c r="S464" s="142"/>
      <c r="T464" s="142"/>
      <c r="U464" s="142"/>
      <c r="V464" s="142"/>
      <c r="W464" s="142"/>
      <c r="X464" s="142"/>
      <c r="Y464" s="142"/>
      <c r="Z464" s="142"/>
      <c r="AA464" s="142"/>
      <c r="AB464" s="142"/>
      <c r="AC464" s="142"/>
      <c r="AD464" s="142"/>
      <c r="AE464" s="142"/>
      <c r="AF464" s="142"/>
      <c r="AG464" s="168" t="s">
        <v>2288</v>
      </c>
      <c r="AH464" s="144">
        <f t="shared" si="293"/>
        <v>87275745</v>
      </c>
      <c r="AI464" s="145">
        <f t="shared" si="294"/>
        <v>43623</v>
      </c>
      <c r="AJ464" s="143">
        <f t="shared" si="297"/>
        <v>667</v>
      </c>
      <c r="AK464" s="146">
        <v>1.0</v>
      </c>
      <c r="AL464" s="146">
        <f t="shared" si="443"/>
        <v>666</v>
      </c>
      <c r="AM464" s="143">
        <f t="shared" si="390"/>
        <v>13</v>
      </c>
      <c r="AN464" s="134"/>
      <c r="AO464" s="134"/>
      <c r="AP464" s="134"/>
      <c r="AQ464" s="134"/>
      <c r="AR464" s="134"/>
      <c r="AS464" s="134"/>
      <c r="AT464" s="134"/>
      <c r="AU464" s="134"/>
      <c r="AV464" s="134"/>
      <c r="AW464" s="134"/>
      <c r="AX464" s="134"/>
      <c r="AY464" s="134"/>
      <c r="AZ464" s="134"/>
      <c r="BA464" s="134"/>
      <c r="BB464" s="134"/>
    </row>
    <row r="465">
      <c r="A465" s="203" t="str">
        <f>Work!A469</f>
        <v>Cork City Council</v>
      </c>
      <c r="B465" s="140">
        <f>Work!G469</f>
        <v>43626</v>
      </c>
      <c r="C465" s="142">
        <f t="shared" ref="C465:P465" si="444">C464</f>
        <v>2075923</v>
      </c>
      <c r="D465" s="142">
        <f t="shared" si="444"/>
        <v>7564066</v>
      </c>
      <c r="E465" s="142">
        <f t="shared" si="444"/>
        <v>6225079</v>
      </c>
      <c r="F465" s="142">
        <f t="shared" si="444"/>
        <v>39692267</v>
      </c>
      <c r="G465" s="142">
        <f t="shared" si="444"/>
        <v>5510121</v>
      </c>
      <c r="H465" s="142">
        <f t="shared" si="444"/>
        <v>1325218</v>
      </c>
      <c r="I465" s="142">
        <f t="shared" si="444"/>
        <v>9882423</v>
      </c>
      <c r="J465" s="271">
        <f t="shared" si="444"/>
        <v>4894244</v>
      </c>
      <c r="K465" s="142">
        <f t="shared" si="444"/>
        <v>1678466</v>
      </c>
      <c r="L465" s="142">
        <f t="shared" si="444"/>
        <v>110468</v>
      </c>
      <c r="M465" s="142">
        <f t="shared" si="444"/>
        <v>21774</v>
      </c>
      <c r="N465" s="142">
        <f t="shared" si="444"/>
        <v>7522596</v>
      </c>
      <c r="O465" s="142">
        <f t="shared" si="444"/>
        <v>729100</v>
      </c>
      <c r="P465" s="142">
        <f t="shared" si="444"/>
        <v>44000</v>
      </c>
      <c r="Q465" s="142"/>
      <c r="R465" s="142"/>
      <c r="S465" s="142"/>
      <c r="T465" s="142"/>
      <c r="U465" s="142"/>
      <c r="V465" s="142"/>
      <c r="W465" s="142"/>
      <c r="X465" s="142"/>
      <c r="Y465" s="142"/>
      <c r="Z465" s="142"/>
      <c r="AA465" s="142"/>
      <c r="AB465" s="142"/>
      <c r="AC465" s="142"/>
      <c r="AD465" s="142"/>
      <c r="AE465" s="142"/>
      <c r="AF465" s="142"/>
      <c r="AG465" s="146" t="s">
        <v>2327</v>
      </c>
      <c r="AH465" s="144">
        <f t="shared" si="293"/>
        <v>87275745</v>
      </c>
      <c r="AI465" s="145">
        <f t="shared" si="294"/>
        <v>43626</v>
      </c>
      <c r="AJ465" s="143">
        <f t="shared" si="297"/>
        <v>668</v>
      </c>
      <c r="AK465" s="146">
        <v>1.0</v>
      </c>
      <c r="AL465" s="146">
        <f>sum(AK166:AK465)</f>
        <v>668</v>
      </c>
      <c r="AM465" s="143">
        <f>AM463</f>
        <v>13</v>
      </c>
      <c r="AN465" s="134"/>
      <c r="AO465" s="134"/>
      <c r="AP465" s="134"/>
      <c r="AQ465" s="134"/>
      <c r="AR465" s="134"/>
      <c r="AS465" s="134"/>
      <c r="AT465" s="134"/>
      <c r="AU465" s="134"/>
      <c r="AV465" s="134"/>
      <c r="AW465" s="134"/>
      <c r="AX465" s="134"/>
      <c r="AY465" s="134"/>
      <c r="AZ465" s="134"/>
      <c r="BA465" s="134"/>
      <c r="BB465" s="134"/>
    </row>
    <row r="466">
      <c r="A466" s="203" t="str">
        <f>Work!A223</f>
        <v>Newbury Town Council</v>
      </c>
      <c r="B466" s="140">
        <f>Work!G223</f>
        <v>43626</v>
      </c>
      <c r="C466" s="142">
        <f t="shared" ref="C466:E466" si="445">C465</f>
        <v>2075923</v>
      </c>
      <c r="D466" s="142">
        <f t="shared" si="445"/>
        <v>7564066</v>
      </c>
      <c r="E466" s="142">
        <f t="shared" si="445"/>
        <v>6225079</v>
      </c>
      <c r="F466" s="141">
        <f>Work!E223+F465</f>
        <v>39733342</v>
      </c>
      <c r="G466" s="142">
        <f t="shared" ref="G466:P466" si="446">G465</f>
        <v>5510121</v>
      </c>
      <c r="H466" s="142">
        <f t="shared" si="446"/>
        <v>1325218</v>
      </c>
      <c r="I466" s="142">
        <f t="shared" si="446"/>
        <v>9882423</v>
      </c>
      <c r="J466" s="142">
        <f t="shared" si="446"/>
        <v>4894244</v>
      </c>
      <c r="K466" s="142">
        <f t="shared" si="446"/>
        <v>1678466</v>
      </c>
      <c r="L466" s="142">
        <f t="shared" si="446"/>
        <v>110468</v>
      </c>
      <c r="M466" s="142">
        <f t="shared" si="446"/>
        <v>21774</v>
      </c>
      <c r="N466" s="142">
        <f t="shared" si="446"/>
        <v>7522596</v>
      </c>
      <c r="O466" s="142">
        <f t="shared" si="446"/>
        <v>729100</v>
      </c>
      <c r="P466" s="142">
        <f t="shared" si="446"/>
        <v>44000</v>
      </c>
      <c r="Q466" s="142"/>
      <c r="R466" s="142"/>
      <c r="S466" s="142"/>
      <c r="T466" s="142"/>
      <c r="U466" s="142"/>
      <c r="V466" s="142"/>
      <c r="W466" s="142"/>
      <c r="X466" s="142"/>
      <c r="Y466" s="142"/>
      <c r="Z466" s="142"/>
      <c r="AA466" s="142"/>
      <c r="AB466" s="142"/>
      <c r="AC466" s="142"/>
      <c r="AD466" s="142"/>
      <c r="AE466" s="142"/>
      <c r="AF466" s="142"/>
      <c r="AG466" s="158" t="s">
        <v>1086</v>
      </c>
      <c r="AH466" s="144">
        <f t="shared" si="293"/>
        <v>87316820</v>
      </c>
      <c r="AI466" s="145">
        <f t="shared" si="294"/>
        <v>43626</v>
      </c>
      <c r="AJ466" s="143">
        <f t="shared" si="297"/>
        <v>669</v>
      </c>
      <c r="AK466" s="146">
        <v>1.0</v>
      </c>
      <c r="AL466" s="146">
        <f>sum(AK166:AK466)</f>
        <v>669</v>
      </c>
      <c r="AM466" s="143">
        <f t="shared" ref="AM466:AM470" si="449">AM465</f>
        <v>13</v>
      </c>
      <c r="AN466" s="134"/>
      <c r="AO466" s="134"/>
      <c r="AP466" s="134"/>
      <c r="AQ466" s="134"/>
      <c r="AR466" s="134"/>
      <c r="AS466" s="134"/>
      <c r="AT466" s="134"/>
      <c r="AU466" s="134"/>
      <c r="AV466" s="134"/>
      <c r="AW466" s="134"/>
      <c r="AX466" s="134"/>
      <c r="AY466" s="134"/>
      <c r="AZ466" s="134"/>
      <c r="BA466" s="134"/>
      <c r="BB466" s="134"/>
    </row>
    <row r="467">
      <c r="A467" s="203" t="str">
        <f>Work!A490</f>
        <v>Padua City Council</v>
      </c>
      <c r="B467" s="140">
        <f>Work!G490</f>
        <v>43626</v>
      </c>
      <c r="C467" s="142">
        <f t="shared" ref="C467:H467" si="447">C466</f>
        <v>2075923</v>
      </c>
      <c r="D467" s="142">
        <f t="shared" si="447"/>
        <v>7564066</v>
      </c>
      <c r="E467" s="142">
        <f t="shared" si="447"/>
        <v>6225079</v>
      </c>
      <c r="F467" s="142">
        <f t="shared" si="447"/>
        <v>39733342</v>
      </c>
      <c r="G467" s="142">
        <f t="shared" si="447"/>
        <v>5510121</v>
      </c>
      <c r="H467" s="142">
        <f t="shared" si="447"/>
        <v>1325218</v>
      </c>
      <c r="I467" s="141">
        <f>Work!E490+I466</f>
        <v>10092863</v>
      </c>
      <c r="J467" s="142">
        <f t="shared" ref="J467:P467" si="448">J466</f>
        <v>4894244</v>
      </c>
      <c r="K467" s="142">
        <f t="shared" si="448"/>
        <v>1678466</v>
      </c>
      <c r="L467" s="142">
        <f t="shared" si="448"/>
        <v>110468</v>
      </c>
      <c r="M467" s="142">
        <f t="shared" si="448"/>
        <v>21774</v>
      </c>
      <c r="N467" s="142">
        <f t="shared" si="448"/>
        <v>7522596</v>
      </c>
      <c r="O467" s="142">
        <f t="shared" si="448"/>
        <v>729100</v>
      </c>
      <c r="P467" s="142">
        <f t="shared" si="448"/>
        <v>44000</v>
      </c>
      <c r="Q467" s="142"/>
      <c r="R467" s="142"/>
      <c r="S467" s="142"/>
      <c r="T467" s="142"/>
      <c r="U467" s="142"/>
      <c r="V467" s="142"/>
      <c r="W467" s="142"/>
      <c r="X467" s="142"/>
      <c r="Y467" s="142"/>
      <c r="Z467" s="142"/>
      <c r="AA467" s="142"/>
      <c r="AB467" s="142"/>
      <c r="AC467" s="142"/>
      <c r="AD467" s="142"/>
      <c r="AE467" s="142"/>
      <c r="AF467" s="142"/>
      <c r="AG467" s="146" t="s">
        <v>2288</v>
      </c>
      <c r="AH467" s="144">
        <f t="shared" si="293"/>
        <v>87527260</v>
      </c>
      <c r="AI467" s="145">
        <f t="shared" si="294"/>
        <v>43626</v>
      </c>
      <c r="AJ467" s="143">
        <f t="shared" si="297"/>
        <v>670</v>
      </c>
      <c r="AK467" s="146">
        <v>1.0</v>
      </c>
      <c r="AL467" s="146">
        <f>sum(AK166:AK467)</f>
        <v>670</v>
      </c>
      <c r="AM467" s="143">
        <f t="shared" si="449"/>
        <v>13</v>
      </c>
      <c r="AN467" s="134"/>
      <c r="AO467" s="134"/>
      <c r="AP467" s="134"/>
      <c r="AQ467" s="134"/>
      <c r="AR467" s="134"/>
      <c r="AS467" s="134"/>
      <c r="AT467" s="134"/>
      <c r="AU467" s="134"/>
      <c r="AV467" s="134"/>
      <c r="AW467" s="134"/>
      <c r="AX467" s="134"/>
      <c r="AY467" s="134"/>
      <c r="AZ467" s="134"/>
      <c r="BA467" s="134"/>
      <c r="BB467" s="134"/>
    </row>
    <row r="468">
      <c r="A468" s="203" t="str">
        <f>Work!A224</f>
        <v>Ross-on-Wye Town Council</v>
      </c>
      <c r="B468" s="140">
        <f>Work!G224</f>
        <v>43626</v>
      </c>
      <c r="C468" s="142">
        <f t="shared" ref="C468:P468" si="450">C467</f>
        <v>2075923</v>
      </c>
      <c r="D468" s="142">
        <f t="shared" si="450"/>
        <v>7564066</v>
      </c>
      <c r="E468" s="142">
        <f t="shared" si="450"/>
        <v>6225079</v>
      </c>
      <c r="F468" s="163">
        <f t="shared" si="450"/>
        <v>39733342</v>
      </c>
      <c r="G468" s="142">
        <f t="shared" si="450"/>
        <v>5510121</v>
      </c>
      <c r="H468" s="142">
        <f t="shared" si="450"/>
        <v>1325218</v>
      </c>
      <c r="I468" s="142">
        <f t="shared" si="450"/>
        <v>10092863</v>
      </c>
      <c r="J468" s="142">
        <f t="shared" si="450"/>
        <v>4894244</v>
      </c>
      <c r="K468" s="142">
        <f t="shared" si="450"/>
        <v>1678466</v>
      </c>
      <c r="L468" s="142">
        <f t="shared" si="450"/>
        <v>110468</v>
      </c>
      <c r="M468" s="142">
        <f t="shared" si="450"/>
        <v>21774</v>
      </c>
      <c r="N468" s="142">
        <f t="shared" si="450"/>
        <v>7522596</v>
      </c>
      <c r="O468" s="142">
        <f t="shared" si="450"/>
        <v>729100</v>
      </c>
      <c r="P468" s="142">
        <f t="shared" si="450"/>
        <v>44000</v>
      </c>
      <c r="Q468" s="142"/>
      <c r="R468" s="142"/>
      <c r="S468" s="142"/>
      <c r="T468" s="142"/>
      <c r="U468" s="142"/>
      <c r="V468" s="142"/>
      <c r="W468" s="142"/>
      <c r="X468" s="142"/>
      <c r="Y468" s="142"/>
      <c r="Z468" s="142"/>
      <c r="AA468" s="142"/>
      <c r="AB468" s="142"/>
      <c r="AC468" s="142"/>
      <c r="AD468" s="142"/>
      <c r="AE468" s="142"/>
      <c r="AF468" s="142"/>
      <c r="AG468" s="158" t="s">
        <v>1086</v>
      </c>
      <c r="AH468" s="144">
        <f t="shared" si="293"/>
        <v>87527260</v>
      </c>
      <c r="AI468" s="145">
        <f t="shared" si="294"/>
        <v>43626</v>
      </c>
      <c r="AJ468" s="143">
        <f t="shared" si="297"/>
        <v>671</v>
      </c>
      <c r="AK468" s="146">
        <v>1.0</v>
      </c>
      <c r="AL468" s="146">
        <f>sum(AK166:AK468)</f>
        <v>671</v>
      </c>
      <c r="AM468" s="143">
        <f t="shared" si="449"/>
        <v>13</v>
      </c>
      <c r="AN468" s="134"/>
      <c r="AO468" s="134"/>
      <c r="AP468" s="134"/>
      <c r="AQ468" s="134"/>
      <c r="AR468" s="134"/>
      <c r="AS468" s="134"/>
      <c r="AT468" s="134"/>
      <c r="AU468" s="134"/>
      <c r="AV468" s="134"/>
      <c r="AW468" s="134"/>
      <c r="AX468" s="134"/>
      <c r="AY468" s="134"/>
      <c r="AZ468" s="134"/>
      <c r="BA468" s="134"/>
      <c r="BB468" s="134"/>
    </row>
    <row r="469">
      <c r="A469" s="199" t="str">
        <f>Data!A194</f>
        <v>Braunton Parish Council</v>
      </c>
      <c r="B469" s="140">
        <f>Data!E194</f>
        <v>43626</v>
      </c>
      <c r="C469" s="142">
        <f t="shared" ref="C469:P469" si="451">C468</f>
        <v>2075923</v>
      </c>
      <c r="D469" s="142">
        <f t="shared" si="451"/>
        <v>7564066</v>
      </c>
      <c r="E469" s="142">
        <f t="shared" si="451"/>
        <v>6225079</v>
      </c>
      <c r="F469" s="192">
        <f t="shared" si="451"/>
        <v>39733342</v>
      </c>
      <c r="G469" s="142">
        <f t="shared" si="451"/>
        <v>5510121</v>
      </c>
      <c r="H469" s="142">
        <f t="shared" si="451"/>
        <v>1325218</v>
      </c>
      <c r="I469" s="142">
        <f t="shared" si="451"/>
        <v>10092863</v>
      </c>
      <c r="J469" s="142">
        <f t="shared" si="451"/>
        <v>4894244</v>
      </c>
      <c r="K469" s="142">
        <f t="shared" si="451"/>
        <v>1678466</v>
      </c>
      <c r="L469" s="142">
        <f t="shared" si="451"/>
        <v>110468</v>
      </c>
      <c r="M469" s="142">
        <f t="shared" si="451"/>
        <v>21774</v>
      </c>
      <c r="N469" s="142">
        <f t="shared" si="451"/>
        <v>7522596</v>
      </c>
      <c r="O469" s="142">
        <f t="shared" si="451"/>
        <v>729100</v>
      </c>
      <c r="P469" s="142">
        <f t="shared" si="451"/>
        <v>44000</v>
      </c>
      <c r="Q469" s="142"/>
      <c r="R469" s="142"/>
      <c r="S469" s="142"/>
      <c r="T469" s="142"/>
      <c r="U469" s="142"/>
      <c r="V469" s="142"/>
      <c r="W469" s="142"/>
      <c r="X469" s="142"/>
      <c r="Y469" s="142"/>
      <c r="Z469" s="142"/>
      <c r="AA469" s="142"/>
      <c r="AB469" s="142"/>
      <c r="AC469" s="142"/>
      <c r="AD469" s="142"/>
      <c r="AE469" s="142"/>
      <c r="AF469" s="142"/>
      <c r="AG469" s="146" t="s">
        <v>1284</v>
      </c>
      <c r="AH469" s="144">
        <f t="shared" si="293"/>
        <v>87527260</v>
      </c>
      <c r="AI469" s="145">
        <f t="shared" si="294"/>
        <v>43626</v>
      </c>
      <c r="AJ469" s="143">
        <f t="shared" si="297"/>
        <v>672</v>
      </c>
      <c r="AK469" s="146">
        <v>1.0</v>
      </c>
      <c r="AL469" s="164"/>
      <c r="AM469" s="143">
        <f t="shared" si="449"/>
        <v>13</v>
      </c>
      <c r="AN469" s="134"/>
      <c r="AO469" s="134"/>
      <c r="AP469" s="134"/>
      <c r="AQ469" s="134"/>
      <c r="AR469" s="134"/>
      <c r="AS469" s="134"/>
      <c r="AT469" s="134"/>
      <c r="AU469" s="134"/>
      <c r="AV469" s="134"/>
      <c r="AW469" s="134"/>
      <c r="AX469" s="134"/>
      <c r="AY469" s="134"/>
      <c r="AZ469" s="134"/>
      <c r="BA469" s="134"/>
      <c r="BB469" s="134"/>
    </row>
    <row r="470">
      <c r="A470" s="199" t="str">
        <f>Data!A164</f>
        <v>Alderholt Parish Council .,.</v>
      </c>
      <c r="B470" s="140">
        <f>Data!E164</f>
        <v>43626</v>
      </c>
      <c r="C470" s="142">
        <f t="shared" ref="C470:P470" si="452">C469</f>
        <v>2075923</v>
      </c>
      <c r="D470" s="142">
        <f t="shared" si="452"/>
        <v>7564066</v>
      </c>
      <c r="E470" s="142">
        <f t="shared" si="452"/>
        <v>6225079</v>
      </c>
      <c r="F470" s="192">
        <f t="shared" si="452"/>
        <v>39733342</v>
      </c>
      <c r="G470" s="142">
        <f t="shared" si="452"/>
        <v>5510121</v>
      </c>
      <c r="H470" s="142">
        <f t="shared" si="452"/>
        <v>1325218</v>
      </c>
      <c r="I470" s="142">
        <f t="shared" si="452"/>
        <v>10092863</v>
      </c>
      <c r="J470" s="142">
        <f t="shared" si="452"/>
        <v>4894244</v>
      </c>
      <c r="K470" s="142">
        <f t="shared" si="452"/>
        <v>1678466</v>
      </c>
      <c r="L470" s="142">
        <f t="shared" si="452"/>
        <v>110468</v>
      </c>
      <c r="M470" s="142">
        <f t="shared" si="452"/>
        <v>21774</v>
      </c>
      <c r="N470" s="142">
        <f t="shared" si="452"/>
        <v>7522596</v>
      </c>
      <c r="O470" s="142">
        <f t="shared" si="452"/>
        <v>729100</v>
      </c>
      <c r="P470" s="142">
        <f t="shared" si="452"/>
        <v>44000</v>
      </c>
      <c r="Q470" s="142"/>
      <c r="R470" s="142"/>
      <c r="S470" s="142"/>
      <c r="T470" s="142"/>
      <c r="U470" s="142"/>
      <c r="V470" s="142"/>
      <c r="W470" s="142"/>
      <c r="X470" s="142"/>
      <c r="Y470" s="142"/>
      <c r="Z470" s="142"/>
      <c r="AA470" s="142"/>
      <c r="AB470" s="142"/>
      <c r="AC470" s="142"/>
      <c r="AD470" s="142"/>
      <c r="AE470" s="142"/>
      <c r="AF470" s="142"/>
      <c r="AG470" s="146" t="s">
        <v>1284</v>
      </c>
      <c r="AH470" s="144">
        <f t="shared" si="293"/>
        <v>87527260</v>
      </c>
      <c r="AI470" s="145">
        <f t="shared" si="294"/>
        <v>43626</v>
      </c>
      <c r="AJ470" s="143">
        <f t="shared" si="297"/>
        <v>673</v>
      </c>
      <c r="AK470" s="146">
        <v>1.0</v>
      </c>
      <c r="AL470" s="164"/>
      <c r="AM470" s="143">
        <f t="shared" si="449"/>
        <v>13</v>
      </c>
      <c r="AN470" s="134"/>
      <c r="AO470" s="134"/>
      <c r="AP470" s="134"/>
      <c r="AQ470" s="134"/>
      <c r="AR470" s="134"/>
      <c r="AS470" s="134"/>
      <c r="AT470" s="134"/>
      <c r="AU470" s="134"/>
      <c r="AV470" s="134"/>
      <c r="AW470" s="134"/>
      <c r="AX470" s="134"/>
      <c r="AY470" s="134"/>
      <c r="AZ470" s="134"/>
      <c r="BA470" s="134"/>
      <c r="BB470" s="134"/>
    </row>
    <row r="471">
      <c r="A471" s="199" t="str">
        <f>Data!A540</f>
        <v>Teignmouth Town Council</v>
      </c>
      <c r="B471" s="140">
        <f>Data!E540</f>
        <v>43627</v>
      </c>
      <c r="C471" s="142">
        <f t="shared" ref="C471:P471" si="453">C470</f>
        <v>2075923</v>
      </c>
      <c r="D471" s="142">
        <f t="shared" si="453"/>
        <v>7564066</v>
      </c>
      <c r="E471" s="142">
        <f t="shared" si="453"/>
        <v>6225079</v>
      </c>
      <c r="F471" s="192">
        <f t="shared" si="453"/>
        <v>39733342</v>
      </c>
      <c r="G471" s="142">
        <f t="shared" si="453"/>
        <v>5510121</v>
      </c>
      <c r="H471" s="142">
        <f t="shared" si="453"/>
        <v>1325218</v>
      </c>
      <c r="I471" s="142">
        <f t="shared" si="453"/>
        <v>10092863</v>
      </c>
      <c r="J471" s="142">
        <f t="shared" si="453"/>
        <v>4894244</v>
      </c>
      <c r="K471" s="142">
        <f t="shared" si="453"/>
        <v>1678466</v>
      </c>
      <c r="L471" s="142">
        <f t="shared" si="453"/>
        <v>110468</v>
      </c>
      <c r="M471" s="142">
        <f t="shared" si="453"/>
        <v>21774</v>
      </c>
      <c r="N471" s="142">
        <f t="shared" si="453"/>
        <v>7522596</v>
      </c>
      <c r="O471" s="142">
        <f t="shared" si="453"/>
        <v>729100</v>
      </c>
      <c r="P471" s="142">
        <f t="shared" si="453"/>
        <v>44000</v>
      </c>
      <c r="Q471" s="142"/>
      <c r="R471" s="142"/>
      <c r="S471" s="142"/>
      <c r="T471" s="142"/>
      <c r="U471" s="142"/>
      <c r="V471" s="142"/>
      <c r="W471" s="142"/>
      <c r="X471" s="142"/>
      <c r="Y471" s="142"/>
      <c r="Z471" s="142"/>
      <c r="AA471" s="142"/>
      <c r="AB471" s="142"/>
      <c r="AC471" s="142"/>
      <c r="AD471" s="142"/>
      <c r="AE471" s="142"/>
      <c r="AF471" s="142"/>
      <c r="AG471" s="146" t="s">
        <v>1284</v>
      </c>
      <c r="AH471" s="144">
        <f t="shared" si="293"/>
        <v>87527260</v>
      </c>
      <c r="AI471" s="145">
        <f t="shared" si="294"/>
        <v>43627</v>
      </c>
      <c r="AJ471" s="143">
        <f t="shared" si="297"/>
        <v>674</v>
      </c>
      <c r="AK471" s="146">
        <v>1.0</v>
      </c>
      <c r="AL471" s="164"/>
      <c r="AM471" s="143">
        <f>AM469</f>
        <v>13</v>
      </c>
      <c r="AN471" s="134"/>
      <c r="AO471" s="134"/>
      <c r="AP471" s="134"/>
      <c r="AQ471" s="134"/>
      <c r="AR471" s="134"/>
      <c r="AS471" s="134"/>
      <c r="AT471" s="134"/>
      <c r="AU471" s="134"/>
      <c r="AV471" s="134"/>
      <c r="AW471" s="134"/>
      <c r="AX471" s="134"/>
      <c r="AY471" s="134"/>
      <c r="AZ471" s="134"/>
      <c r="BA471" s="134"/>
      <c r="BB471" s="134"/>
    </row>
    <row r="472">
      <c r="A472" s="203" t="str">
        <f>Work!A507</f>
        <v>Auckland City Council</v>
      </c>
      <c r="B472" s="140">
        <f>Work!G507</f>
        <v>43627</v>
      </c>
      <c r="C472" s="142">
        <f t="shared" ref="C472:N472" si="454">C471</f>
        <v>2075923</v>
      </c>
      <c r="D472" s="142">
        <f t="shared" si="454"/>
        <v>7564066</v>
      </c>
      <c r="E472" s="142">
        <f t="shared" si="454"/>
        <v>6225079</v>
      </c>
      <c r="F472" s="142">
        <f t="shared" si="454"/>
        <v>39733342</v>
      </c>
      <c r="G472" s="142">
        <f t="shared" si="454"/>
        <v>5510121</v>
      </c>
      <c r="H472" s="142">
        <f t="shared" si="454"/>
        <v>1325218</v>
      </c>
      <c r="I472" s="142">
        <f t="shared" si="454"/>
        <v>10092863</v>
      </c>
      <c r="J472" s="142">
        <f t="shared" si="454"/>
        <v>4894244</v>
      </c>
      <c r="K472" s="142">
        <f t="shared" si="454"/>
        <v>1678466</v>
      </c>
      <c r="L472" s="142">
        <f t="shared" si="454"/>
        <v>110468</v>
      </c>
      <c r="M472" s="142">
        <f t="shared" si="454"/>
        <v>21774</v>
      </c>
      <c r="N472" s="142">
        <f t="shared" si="454"/>
        <v>7522596</v>
      </c>
      <c r="O472" s="141">
        <f>Work!E507+O471</f>
        <v>2358000</v>
      </c>
      <c r="P472" s="142">
        <f>P471</f>
        <v>44000</v>
      </c>
      <c r="Q472" s="142"/>
      <c r="R472" s="142"/>
      <c r="S472" s="142"/>
      <c r="T472" s="142"/>
      <c r="U472" s="142"/>
      <c r="V472" s="142"/>
      <c r="W472" s="142"/>
      <c r="X472" s="142"/>
      <c r="Y472" s="142"/>
      <c r="Z472" s="142"/>
      <c r="AA472" s="142"/>
      <c r="AB472" s="142"/>
      <c r="AC472" s="142"/>
      <c r="AD472" s="142"/>
      <c r="AE472" s="142"/>
      <c r="AF472" s="142"/>
      <c r="AG472" s="146" t="s">
        <v>2583</v>
      </c>
      <c r="AH472" s="144">
        <f t="shared" si="293"/>
        <v>89156160</v>
      </c>
      <c r="AI472" s="145">
        <f t="shared" si="294"/>
        <v>43627</v>
      </c>
      <c r="AJ472" s="143">
        <f t="shared" si="297"/>
        <v>675</v>
      </c>
      <c r="AK472" s="146">
        <v>1.0</v>
      </c>
      <c r="AL472" s="146">
        <f>sum(AK166:AK472)</f>
        <v>675</v>
      </c>
      <c r="AM472" s="143">
        <f>AM468</f>
        <v>13</v>
      </c>
      <c r="AN472" s="134"/>
      <c r="AO472" s="134"/>
      <c r="AP472" s="134"/>
      <c r="AQ472" s="134"/>
      <c r="AR472" s="134"/>
      <c r="AS472" s="134"/>
      <c r="AT472" s="134"/>
      <c r="AU472" s="134"/>
      <c r="AV472" s="134"/>
      <c r="AW472" s="134"/>
      <c r="AX472" s="134"/>
      <c r="AY472" s="134"/>
      <c r="AZ472" s="134"/>
      <c r="BA472" s="134"/>
      <c r="BB472" s="134"/>
    </row>
    <row r="473">
      <c r="A473" s="203" t="str">
        <f>Work!A225</f>
        <v>Northumberland County Council</v>
      </c>
      <c r="B473" s="140">
        <f>Work!G225</f>
        <v>43627</v>
      </c>
      <c r="C473" s="142">
        <f t="shared" ref="C473:E473" si="455">C472</f>
        <v>2075923</v>
      </c>
      <c r="D473" s="142">
        <f t="shared" si="455"/>
        <v>7564066</v>
      </c>
      <c r="E473" s="142">
        <f t="shared" si="455"/>
        <v>6225079</v>
      </c>
      <c r="F473" s="141">
        <f>Work!E225+F472</f>
        <v>40052342</v>
      </c>
      <c r="G473" s="142">
        <f t="shared" ref="G473:P473" si="456">G472</f>
        <v>5510121</v>
      </c>
      <c r="H473" s="142">
        <f t="shared" si="456"/>
        <v>1325218</v>
      </c>
      <c r="I473" s="142">
        <f t="shared" si="456"/>
        <v>10092863</v>
      </c>
      <c r="J473" s="142">
        <f t="shared" si="456"/>
        <v>4894244</v>
      </c>
      <c r="K473" s="142">
        <f t="shared" si="456"/>
        <v>1678466</v>
      </c>
      <c r="L473" s="142">
        <f t="shared" si="456"/>
        <v>110468</v>
      </c>
      <c r="M473" s="142">
        <f t="shared" si="456"/>
        <v>21774</v>
      </c>
      <c r="N473" s="142">
        <f t="shared" si="456"/>
        <v>7522596</v>
      </c>
      <c r="O473" s="142">
        <f t="shared" si="456"/>
        <v>2358000</v>
      </c>
      <c r="P473" s="142">
        <f t="shared" si="456"/>
        <v>44000</v>
      </c>
      <c r="Q473" s="142"/>
      <c r="R473" s="142"/>
      <c r="S473" s="142"/>
      <c r="T473" s="142"/>
      <c r="U473" s="142"/>
      <c r="V473" s="142"/>
      <c r="W473" s="142"/>
      <c r="X473" s="142"/>
      <c r="Y473" s="142"/>
      <c r="Z473" s="142"/>
      <c r="AA473" s="142"/>
      <c r="AB473" s="142"/>
      <c r="AC473" s="142"/>
      <c r="AD473" s="142"/>
      <c r="AE473" s="142"/>
      <c r="AF473" s="142"/>
      <c r="AG473" s="158" t="s">
        <v>1086</v>
      </c>
      <c r="AH473" s="144">
        <f t="shared" si="293"/>
        <v>89475160</v>
      </c>
      <c r="AI473" s="145">
        <f t="shared" si="294"/>
        <v>43627</v>
      </c>
      <c r="AJ473" s="143">
        <f t="shared" si="297"/>
        <v>676</v>
      </c>
      <c r="AK473" s="146">
        <v>1.0</v>
      </c>
      <c r="AL473" s="146">
        <f>sum(AK166:AK473)</f>
        <v>676</v>
      </c>
      <c r="AM473" s="143">
        <f t="shared" ref="AM473:AM480" si="459">AM472</f>
        <v>13</v>
      </c>
      <c r="AN473" s="134"/>
      <c r="AO473" s="134"/>
      <c r="AP473" s="134"/>
      <c r="AQ473" s="134"/>
      <c r="AR473" s="134"/>
      <c r="AS473" s="134"/>
      <c r="AT473" s="134"/>
      <c r="AU473" s="134"/>
      <c r="AV473" s="134"/>
      <c r="AW473" s="134"/>
      <c r="AX473" s="134"/>
      <c r="AY473" s="134"/>
      <c r="AZ473" s="134"/>
      <c r="BA473" s="134"/>
      <c r="BB473" s="134"/>
    </row>
    <row r="474">
      <c r="A474" s="203" t="str">
        <f>Work!A380</f>
        <v>Port Moody City Council</v>
      </c>
      <c r="B474" s="140">
        <f>Work!G380</f>
        <v>43627</v>
      </c>
      <c r="C474" s="142">
        <f t="shared" ref="C474:F474" si="457">C473</f>
        <v>2075923</v>
      </c>
      <c r="D474" s="142">
        <f t="shared" si="457"/>
        <v>7564066</v>
      </c>
      <c r="E474" s="142">
        <f t="shared" si="457"/>
        <v>6225079</v>
      </c>
      <c r="F474" s="142">
        <f t="shared" si="457"/>
        <v>40052342</v>
      </c>
      <c r="G474" s="141">
        <f>Work!E380+G473</f>
        <v>5543672</v>
      </c>
      <c r="H474" s="142">
        <f t="shared" ref="H474:P474" si="458">H473</f>
        <v>1325218</v>
      </c>
      <c r="I474" s="142">
        <f t="shared" si="458"/>
        <v>10092863</v>
      </c>
      <c r="J474" s="142">
        <f t="shared" si="458"/>
        <v>4894244</v>
      </c>
      <c r="K474" s="142">
        <f t="shared" si="458"/>
        <v>1678466</v>
      </c>
      <c r="L474" s="142">
        <f t="shared" si="458"/>
        <v>110468</v>
      </c>
      <c r="M474" s="142">
        <f t="shared" si="458"/>
        <v>21774</v>
      </c>
      <c r="N474" s="142">
        <f t="shared" si="458"/>
        <v>7522596</v>
      </c>
      <c r="O474" s="142">
        <f t="shared" si="458"/>
        <v>2358000</v>
      </c>
      <c r="P474" s="142">
        <f t="shared" si="458"/>
        <v>44000</v>
      </c>
      <c r="Q474" s="142"/>
      <c r="R474" s="142"/>
      <c r="S474" s="142"/>
      <c r="T474" s="142"/>
      <c r="U474" s="142"/>
      <c r="V474" s="142"/>
      <c r="W474" s="142"/>
      <c r="X474" s="142"/>
      <c r="Y474" s="142"/>
      <c r="Z474" s="142"/>
      <c r="AA474" s="142"/>
      <c r="AB474" s="142"/>
      <c r="AC474" s="142"/>
      <c r="AD474" s="142"/>
      <c r="AE474" s="142"/>
      <c r="AF474" s="142"/>
      <c r="AG474" s="146" t="s">
        <v>1206</v>
      </c>
      <c r="AH474" s="144">
        <f t="shared" si="293"/>
        <v>89508711</v>
      </c>
      <c r="AI474" s="145">
        <f t="shared" si="294"/>
        <v>43627</v>
      </c>
      <c r="AJ474" s="143">
        <f t="shared" si="297"/>
        <v>677</v>
      </c>
      <c r="AK474" s="146">
        <v>1.0</v>
      </c>
      <c r="AL474" s="146">
        <f>sum(AK166:AK474)</f>
        <v>677</v>
      </c>
      <c r="AM474" s="143">
        <f t="shared" si="459"/>
        <v>13</v>
      </c>
      <c r="AN474" s="134"/>
      <c r="AO474" s="134"/>
      <c r="AP474" s="134"/>
      <c r="AQ474" s="134"/>
      <c r="AR474" s="134"/>
      <c r="AS474" s="134"/>
      <c r="AT474" s="134"/>
      <c r="AU474" s="134"/>
      <c r="AV474" s="134"/>
      <c r="AW474" s="134"/>
      <c r="AX474" s="134"/>
      <c r="AY474" s="134"/>
      <c r="AZ474" s="134"/>
      <c r="BA474" s="134"/>
      <c r="BB474" s="134"/>
    </row>
    <row r="475">
      <c r="A475" s="203" t="str">
        <f>Work!A226</f>
        <v>Birmingham City Council</v>
      </c>
      <c r="B475" s="140">
        <f>Work!G226</f>
        <v>43627</v>
      </c>
      <c r="C475" s="142">
        <f t="shared" ref="C475:E475" si="460">C474</f>
        <v>2075923</v>
      </c>
      <c r="D475" s="142">
        <f t="shared" si="460"/>
        <v>7564066</v>
      </c>
      <c r="E475" s="142">
        <f t="shared" si="460"/>
        <v>6225079</v>
      </c>
      <c r="F475" s="141">
        <f>Work!E226+F474</f>
        <v>41189442</v>
      </c>
      <c r="G475" s="142">
        <f t="shared" ref="G475:P475" si="461">G474</f>
        <v>5543672</v>
      </c>
      <c r="H475" s="142">
        <f t="shared" si="461"/>
        <v>1325218</v>
      </c>
      <c r="I475" s="142">
        <f t="shared" si="461"/>
        <v>10092863</v>
      </c>
      <c r="J475" s="142">
        <f t="shared" si="461"/>
        <v>4894244</v>
      </c>
      <c r="K475" s="142">
        <f t="shared" si="461"/>
        <v>1678466</v>
      </c>
      <c r="L475" s="142">
        <f t="shared" si="461"/>
        <v>110468</v>
      </c>
      <c r="M475" s="142">
        <f t="shared" si="461"/>
        <v>21774</v>
      </c>
      <c r="N475" s="142">
        <f t="shared" si="461"/>
        <v>7522596</v>
      </c>
      <c r="O475" s="142">
        <f t="shared" si="461"/>
        <v>2358000</v>
      </c>
      <c r="P475" s="142">
        <f t="shared" si="461"/>
        <v>44000</v>
      </c>
      <c r="Q475" s="142"/>
      <c r="R475" s="142"/>
      <c r="S475" s="142"/>
      <c r="T475" s="142"/>
      <c r="U475" s="142"/>
      <c r="V475" s="142"/>
      <c r="W475" s="142"/>
      <c r="X475" s="142"/>
      <c r="Y475" s="142"/>
      <c r="Z475" s="142"/>
      <c r="AA475" s="142"/>
      <c r="AB475" s="142"/>
      <c r="AC475" s="142"/>
      <c r="AD475" s="142"/>
      <c r="AE475" s="142"/>
      <c r="AF475" s="142"/>
      <c r="AG475" s="158" t="s">
        <v>1086</v>
      </c>
      <c r="AH475" s="144">
        <f t="shared" si="293"/>
        <v>90645811</v>
      </c>
      <c r="AI475" s="145">
        <f t="shared" si="294"/>
        <v>43627</v>
      </c>
      <c r="AJ475" s="143">
        <f t="shared" si="297"/>
        <v>678</v>
      </c>
      <c r="AK475" s="146">
        <v>1.0</v>
      </c>
      <c r="AL475" s="146">
        <f>sum(AK166:AK475)</f>
        <v>678</v>
      </c>
      <c r="AM475" s="143">
        <f t="shared" si="459"/>
        <v>13</v>
      </c>
      <c r="AN475" s="134"/>
      <c r="AO475" s="134"/>
      <c r="AP475" s="134"/>
      <c r="AQ475" s="134"/>
      <c r="AR475" s="134"/>
      <c r="AS475" s="134"/>
      <c r="AT475" s="134"/>
      <c r="AU475" s="134"/>
      <c r="AV475" s="134"/>
      <c r="AW475" s="134"/>
      <c r="AX475" s="134"/>
      <c r="AY475" s="134"/>
      <c r="AZ475" s="134"/>
      <c r="BA475" s="134"/>
      <c r="BB475" s="134"/>
    </row>
    <row r="476">
      <c r="A476" s="203" t="str">
        <f>Work!A227</f>
        <v>Leafield Parish Council</v>
      </c>
      <c r="B476" s="140">
        <f>Work!G227</f>
        <v>43628</v>
      </c>
      <c r="C476" s="142">
        <f t="shared" ref="C476:P476" si="462">C475</f>
        <v>2075923</v>
      </c>
      <c r="D476" s="142">
        <f t="shared" si="462"/>
        <v>7564066</v>
      </c>
      <c r="E476" s="142">
        <f t="shared" si="462"/>
        <v>6225079</v>
      </c>
      <c r="F476" s="163">
        <f t="shared" si="462"/>
        <v>41189442</v>
      </c>
      <c r="G476" s="142">
        <f t="shared" si="462"/>
        <v>5543672</v>
      </c>
      <c r="H476" s="142">
        <f t="shared" si="462"/>
        <v>1325218</v>
      </c>
      <c r="I476" s="142">
        <f t="shared" si="462"/>
        <v>10092863</v>
      </c>
      <c r="J476" s="142">
        <f t="shared" si="462"/>
        <v>4894244</v>
      </c>
      <c r="K476" s="142">
        <f t="shared" si="462"/>
        <v>1678466</v>
      </c>
      <c r="L476" s="142">
        <f t="shared" si="462"/>
        <v>110468</v>
      </c>
      <c r="M476" s="142">
        <f t="shared" si="462"/>
        <v>21774</v>
      </c>
      <c r="N476" s="142">
        <f t="shared" si="462"/>
        <v>7522596</v>
      </c>
      <c r="O476" s="142">
        <f t="shared" si="462"/>
        <v>2358000</v>
      </c>
      <c r="P476" s="142">
        <f t="shared" si="462"/>
        <v>44000</v>
      </c>
      <c r="Q476" s="142"/>
      <c r="R476" s="142"/>
      <c r="S476" s="142"/>
      <c r="T476" s="142"/>
      <c r="U476" s="142"/>
      <c r="V476" s="142"/>
      <c r="W476" s="142"/>
      <c r="X476" s="142"/>
      <c r="Y476" s="142"/>
      <c r="Z476" s="142"/>
      <c r="AA476" s="142"/>
      <c r="AB476" s="142"/>
      <c r="AC476" s="142"/>
      <c r="AD476" s="142"/>
      <c r="AE476" s="142"/>
      <c r="AF476" s="142"/>
      <c r="AG476" s="158" t="s">
        <v>1086</v>
      </c>
      <c r="AH476" s="144">
        <f t="shared" si="293"/>
        <v>90645811</v>
      </c>
      <c r="AI476" s="145">
        <f t="shared" si="294"/>
        <v>43628</v>
      </c>
      <c r="AJ476" s="143">
        <f t="shared" si="297"/>
        <v>679</v>
      </c>
      <c r="AK476" s="146">
        <v>1.0</v>
      </c>
      <c r="AL476" s="146">
        <f>sum(AK166:AK476)</f>
        <v>679</v>
      </c>
      <c r="AM476" s="143">
        <f t="shared" si="459"/>
        <v>13</v>
      </c>
      <c r="AN476" s="134"/>
      <c r="AO476" s="134"/>
      <c r="AP476" s="134"/>
      <c r="AQ476" s="134"/>
      <c r="AR476" s="134"/>
      <c r="AS476" s="134"/>
      <c r="AT476" s="134"/>
      <c r="AU476" s="134"/>
      <c r="AV476" s="134"/>
      <c r="AW476" s="134"/>
      <c r="AX476" s="134"/>
      <c r="AY476" s="134"/>
      <c r="AZ476" s="134"/>
      <c r="BA476" s="134"/>
      <c r="BB476" s="134"/>
    </row>
    <row r="477">
      <c r="A477" s="272" t="s">
        <v>1893</v>
      </c>
      <c r="B477" s="149">
        <f>Work!G381</f>
        <v>43628</v>
      </c>
      <c r="C477" s="150">
        <f t="shared" ref="C477:D477" si="463">C476</f>
        <v>2075923</v>
      </c>
      <c r="D477" s="150">
        <f t="shared" si="463"/>
        <v>7564066</v>
      </c>
      <c r="E477" s="151">
        <f>Work!E381+E476</f>
        <v>6229645</v>
      </c>
      <c r="F477" s="150">
        <f t="shared" ref="F477:P477" si="464">F476</f>
        <v>41189442</v>
      </c>
      <c r="G477" s="150">
        <f t="shared" si="464"/>
        <v>5543672</v>
      </c>
      <c r="H477" s="150">
        <f t="shared" si="464"/>
        <v>1325218</v>
      </c>
      <c r="I477" s="150">
        <f t="shared" si="464"/>
        <v>10092863</v>
      </c>
      <c r="J477" s="150">
        <f t="shared" si="464"/>
        <v>4894244</v>
      </c>
      <c r="K477" s="150">
        <f t="shared" si="464"/>
        <v>1678466</v>
      </c>
      <c r="L477" s="150">
        <f t="shared" si="464"/>
        <v>110468</v>
      </c>
      <c r="M477" s="150">
        <f t="shared" si="464"/>
        <v>21774</v>
      </c>
      <c r="N477" s="150">
        <f t="shared" si="464"/>
        <v>7522596</v>
      </c>
      <c r="O477" s="150">
        <f t="shared" si="464"/>
        <v>2358000</v>
      </c>
      <c r="P477" s="150">
        <f t="shared" si="464"/>
        <v>44000</v>
      </c>
      <c r="Q477" s="150"/>
      <c r="R477" s="150"/>
      <c r="S477" s="150"/>
      <c r="T477" s="150"/>
      <c r="U477" s="150"/>
      <c r="V477" s="150"/>
      <c r="W477" s="150"/>
      <c r="X477" s="150"/>
      <c r="Y477" s="150"/>
      <c r="Z477" s="150"/>
      <c r="AA477" s="150"/>
      <c r="AB477" s="150"/>
      <c r="AC477" s="150"/>
      <c r="AD477" s="150"/>
      <c r="AE477" s="150"/>
      <c r="AF477" s="150"/>
      <c r="AG477" s="155" t="s">
        <v>1206</v>
      </c>
      <c r="AH477" s="153">
        <f t="shared" si="293"/>
        <v>90650377</v>
      </c>
      <c r="AI477" s="154">
        <f t="shared" si="294"/>
        <v>43628</v>
      </c>
      <c r="AJ477" s="152">
        <f t="shared" si="297"/>
        <v>687</v>
      </c>
      <c r="AK477" s="155">
        <v>8.0</v>
      </c>
      <c r="AL477" s="155">
        <f>sum(AK166:AK477)</f>
        <v>687</v>
      </c>
      <c r="AM477" s="152">
        <f t="shared" si="459"/>
        <v>13</v>
      </c>
      <c r="AN477" s="148"/>
      <c r="AO477" s="148"/>
      <c r="AP477" s="148"/>
      <c r="AQ477" s="148"/>
      <c r="AR477" s="148"/>
      <c r="AS477" s="148"/>
      <c r="AT477" s="148"/>
      <c r="AU477" s="148"/>
      <c r="AV477" s="148"/>
      <c r="AW477" s="148"/>
      <c r="AX477" s="148"/>
      <c r="AY477" s="148"/>
      <c r="AZ477" s="148"/>
      <c r="BA477" s="148"/>
      <c r="BB477" s="148"/>
    </row>
    <row r="478">
      <c r="A478" s="203" t="str">
        <f>Work!A228</f>
        <v>Stevenage Borough Council</v>
      </c>
      <c r="B478" s="140">
        <f>Work!G228</f>
        <v>43628</v>
      </c>
      <c r="C478" s="142">
        <f t="shared" ref="C478:E478" si="465">C477</f>
        <v>2075923</v>
      </c>
      <c r="D478" s="142">
        <f t="shared" si="465"/>
        <v>7564066</v>
      </c>
      <c r="E478" s="142">
        <f t="shared" si="465"/>
        <v>6229645</v>
      </c>
      <c r="F478" s="141">
        <f>Work!E228+F477</f>
        <v>41277142</v>
      </c>
      <c r="G478" s="142">
        <f t="shared" ref="G478:P478" si="466">G477</f>
        <v>5543672</v>
      </c>
      <c r="H478" s="142">
        <f t="shared" si="466"/>
        <v>1325218</v>
      </c>
      <c r="I478" s="142">
        <f t="shared" si="466"/>
        <v>10092863</v>
      </c>
      <c r="J478" s="142">
        <f t="shared" si="466"/>
        <v>4894244</v>
      </c>
      <c r="K478" s="142">
        <f t="shared" si="466"/>
        <v>1678466</v>
      </c>
      <c r="L478" s="142">
        <f t="shared" si="466"/>
        <v>110468</v>
      </c>
      <c r="M478" s="142">
        <f t="shared" si="466"/>
        <v>21774</v>
      </c>
      <c r="N478" s="142">
        <f t="shared" si="466"/>
        <v>7522596</v>
      </c>
      <c r="O478" s="142">
        <f t="shared" si="466"/>
        <v>2358000</v>
      </c>
      <c r="P478" s="142">
        <f t="shared" si="466"/>
        <v>44000</v>
      </c>
      <c r="Q478" s="142"/>
      <c r="R478" s="142"/>
      <c r="S478" s="142"/>
      <c r="T478" s="142"/>
      <c r="U478" s="142"/>
      <c r="V478" s="142"/>
      <c r="W478" s="142"/>
      <c r="X478" s="142"/>
      <c r="Y478" s="142"/>
      <c r="Z478" s="142"/>
      <c r="AA478" s="142"/>
      <c r="AB478" s="142"/>
      <c r="AC478" s="142"/>
      <c r="AD478" s="142"/>
      <c r="AE478" s="142"/>
      <c r="AF478" s="142"/>
      <c r="AG478" s="158" t="s">
        <v>1086</v>
      </c>
      <c r="AH478" s="144">
        <f t="shared" si="293"/>
        <v>90738077</v>
      </c>
      <c r="AI478" s="145">
        <f t="shared" si="294"/>
        <v>43628</v>
      </c>
      <c r="AJ478" s="143">
        <f t="shared" si="297"/>
        <v>688</v>
      </c>
      <c r="AK478" s="146">
        <v>1.0</v>
      </c>
      <c r="AL478" s="146">
        <f>sum(AK166:AK478)</f>
        <v>688</v>
      </c>
      <c r="AM478" s="143">
        <f t="shared" si="459"/>
        <v>13</v>
      </c>
      <c r="AN478" s="134"/>
      <c r="AO478" s="134"/>
      <c r="AP478" s="134"/>
      <c r="AQ478" s="134"/>
      <c r="AR478" s="134"/>
      <c r="AS478" s="134"/>
      <c r="AT478" s="134"/>
      <c r="AU478" s="134"/>
      <c r="AV478" s="134"/>
      <c r="AW478" s="134"/>
      <c r="AX478" s="134"/>
      <c r="AY478" s="134"/>
      <c r="AZ478" s="134"/>
      <c r="BA478" s="134"/>
      <c r="BB478" s="134"/>
    </row>
    <row r="479">
      <c r="A479" s="199" t="str">
        <f>Data!A242</f>
        <v>Clevedon Town Council</v>
      </c>
      <c r="B479" s="140">
        <f>Data!E242</f>
        <v>43628</v>
      </c>
      <c r="C479" s="142">
        <f t="shared" ref="C479:P479" si="467">C478</f>
        <v>2075923</v>
      </c>
      <c r="D479" s="142">
        <f t="shared" si="467"/>
        <v>7564066</v>
      </c>
      <c r="E479" s="142">
        <f t="shared" si="467"/>
        <v>6229645</v>
      </c>
      <c r="F479" s="192">
        <f t="shared" si="467"/>
        <v>41277142</v>
      </c>
      <c r="G479" s="142">
        <f t="shared" si="467"/>
        <v>5543672</v>
      </c>
      <c r="H479" s="142">
        <f t="shared" si="467"/>
        <v>1325218</v>
      </c>
      <c r="I479" s="142">
        <f t="shared" si="467"/>
        <v>10092863</v>
      </c>
      <c r="J479" s="142">
        <f t="shared" si="467"/>
        <v>4894244</v>
      </c>
      <c r="K479" s="142">
        <f t="shared" si="467"/>
        <v>1678466</v>
      </c>
      <c r="L479" s="142">
        <f t="shared" si="467"/>
        <v>110468</v>
      </c>
      <c r="M479" s="142">
        <f t="shared" si="467"/>
        <v>21774</v>
      </c>
      <c r="N479" s="142">
        <f t="shared" si="467"/>
        <v>7522596</v>
      </c>
      <c r="O479" s="142">
        <f t="shared" si="467"/>
        <v>2358000</v>
      </c>
      <c r="P479" s="142">
        <f t="shared" si="467"/>
        <v>44000</v>
      </c>
      <c r="Q479" s="142"/>
      <c r="R479" s="142"/>
      <c r="S479" s="142"/>
      <c r="T479" s="142"/>
      <c r="U479" s="142"/>
      <c r="V479" s="142"/>
      <c r="W479" s="142"/>
      <c r="X479" s="142"/>
      <c r="Y479" s="142"/>
      <c r="Z479" s="142"/>
      <c r="AA479" s="142"/>
      <c r="AB479" s="142"/>
      <c r="AC479" s="142"/>
      <c r="AD479" s="142"/>
      <c r="AE479" s="142"/>
      <c r="AF479" s="142"/>
      <c r="AG479" s="158" t="s">
        <v>1284</v>
      </c>
      <c r="AH479" s="144">
        <f t="shared" si="293"/>
        <v>90738077</v>
      </c>
      <c r="AI479" s="145">
        <f t="shared" si="294"/>
        <v>43628</v>
      </c>
      <c r="AJ479" s="143">
        <f t="shared" si="297"/>
        <v>689</v>
      </c>
      <c r="AK479" s="146">
        <v>1.0</v>
      </c>
      <c r="AL479" s="164"/>
      <c r="AM479" s="143">
        <f t="shared" si="459"/>
        <v>13</v>
      </c>
      <c r="AN479" s="134"/>
      <c r="AO479" s="134"/>
      <c r="AP479" s="134"/>
      <c r="AQ479" s="134"/>
      <c r="AR479" s="134"/>
      <c r="AS479" s="134"/>
      <c r="AT479" s="134"/>
      <c r="AU479" s="134"/>
      <c r="AV479" s="134"/>
      <c r="AW479" s="134"/>
      <c r="AX479" s="134"/>
      <c r="AY479" s="134"/>
      <c r="AZ479" s="134"/>
      <c r="BA479" s="134"/>
      <c r="BB479" s="134"/>
    </row>
    <row r="480">
      <c r="A480" s="203" t="str">
        <f>Work!A229</f>
        <v>Caia Park Community Council</v>
      </c>
      <c r="B480" s="140">
        <f>Work!G229</f>
        <v>43629</v>
      </c>
      <c r="C480" s="142">
        <f t="shared" ref="C480:E480" si="468">C479</f>
        <v>2075923</v>
      </c>
      <c r="D480" s="142">
        <f t="shared" si="468"/>
        <v>7564066</v>
      </c>
      <c r="E480" s="142">
        <f t="shared" si="468"/>
        <v>6229645</v>
      </c>
      <c r="F480" s="141">
        <f>Work!E229+F478</f>
        <v>41290142</v>
      </c>
      <c r="G480" s="142">
        <f t="shared" ref="G480:P480" si="469">G479</f>
        <v>5543672</v>
      </c>
      <c r="H480" s="142">
        <f t="shared" si="469"/>
        <v>1325218</v>
      </c>
      <c r="I480" s="142">
        <f t="shared" si="469"/>
        <v>10092863</v>
      </c>
      <c r="J480" s="142">
        <f t="shared" si="469"/>
        <v>4894244</v>
      </c>
      <c r="K480" s="142">
        <f t="shared" si="469"/>
        <v>1678466</v>
      </c>
      <c r="L480" s="142">
        <f t="shared" si="469"/>
        <v>110468</v>
      </c>
      <c r="M480" s="142">
        <f t="shared" si="469"/>
        <v>21774</v>
      </c>
      <c r="N480" s="142">
        <f t="shared" si="469"/>
        <v>7522596</v>
      </c>
      <c r="O480" s="142">
        <f t="shared" si="469"/>
        <v>2358000</v>
      </c>
      <c r="P480" s="142">
        <f t="shared" si="469"/>
        <v>44000</v>
      </c>
      <c r="Q480" s="142"/>
      <c r="R480" s="142"/>
      <c r="S480" s="142"/>
      <c r="T480" s="142"/>
      <c r="U480" s="142"/>
      <c r="V480" s="142"/>
      <c r="W480" s="142"/>
      <c r="X480" s="142"/>
      <c r="Y480" s="142"/>
      <c r="Z480" s="142"/>
      <c r="AA480" s="142"/>
      <c r="AB480" s="142"/>
      <c r="AC480" s="142"/>
      <c r="AD480" s="142"/>
      <c r="AE480" s="142"/>
      <c r="AF480" s="142"/>
      <c r="AG480" s="158" t="s">
        <v>1086</v>
      </c>
      <c r="AH480" s="144">
        <f t="shared" si="293"/>
        <v>90751077</v>
      </c>
      <c r="AI480" s="145">
        <f t="shared" si="294"/>
        <v>43629</v>
      </c>
      <c r="AJ480" s="143">
        <f t="shared" si="297"/>
        <v>690</v>
      </c>
      <c r="AK480" s="146">
        <v>1.0</v>
      </c>
      <c r="AL480" s="146">
        <f>sum(AK166:AK480)</f>
        <v>690</v>
      </c>
      <c r="AM480" s="143">
        <f t="shared" si="459"/>
        <v>13</v>
      </c>
      <c r="AN480" s="134"/>
      <c r="AO480" s="134"/>
      <c r="AP480" s="134"/>
      <c r="AQ480" s="134"/>
      <c r="AR480" s="134"/>
      <c r="AS480" s="134"/>
      <c r="AT480" s="134"/>
      <c r="AU480" s="134"/>
      <c r="AV480" s="134"/>
      <c r="AW480" s="134"/>
      <c r="AX480" s="134"/>
      <c r="AY480" s="134"/>
      <c r="AZ480" s="134"/>
      <c r="BA480" s="134"/>
      <c r="BB480" s="134"/>
    </row>
    <row r="481">
      <c r="A481" s="203" t="str">
        <f>Data!A118</f>
        <v>Michaelerberg-Pruggern Council</v>
      </c>
      <c r="B481" s="140">
        <f>Data!E118</f>
        <v>43629</v>
      </c>
      <c r="C481" s="142">
        <f t="shared" ref="C481:P481" si="470">C480</f>
        <v>2075923</v>
      </c>
      <c r="D481" s="142">
        <f t="shared" si="470"/>
        <v>7564066</v>
      </c>
      <c r="E481" s="142">
        <f t="shared" si="470"/>
        <v>6229645</v>
      </c>
      <c r="F481" s="142">
        <f t="shared" si="470"/>
        <v>41290142</v>
      </c>
      <c r="G481" s="142">
        <f t="shared" si="470"/>
        <v>5543672</v>
      </c>
      <c r="H481" s="142">
        <f t="shared" si="470"/>
        <v>1325218</v>
      </c>
      <c r="I481" s="142">
        <f t="shared" si="470"/>
        <v>10092863</v>
      </c>
      <c r="J481" s="142">
        <f t="shared" si="470"/>
        <v>4894244</v>
      </c>
      <c r="K481" s="142">
        <f t="shared" si="470"/>
        <v>1678466</v>
      </c>
      <c r="L481" s="142">
        <f t="shared" si="470"/>
        <v>110468</v>
      </c>
      <c r="M481" s="142">
        <f t="shared" si="470"/>
        <v>21774</v>
      </c>
      <c r="N481" s="142">
        <f t="shared" si="470"/>
        <v>7522596</v>
      </c>
      <c r="O481" s="142">
        <f t="shared" si="470"/>
        <v>2358000</v>
      </c>
      <c r="P481" s="142">
        <f t="shared" si="470"/>
        <v>44000</v>
      </c>
      <c r="Q481" s="141">
        <f>Data!D118</f>
        <v>1188</v>
      </c>
      <c r="R481" s="141"/>
      <c r="S481" s="141"/>
      <c r="T481" s="141"/>
      <c r="U481" s="141"/>
      <c r="V481" s="141"/>
      <c r="W481" s="141"/>
      <c r="X481" s="141"/>
      <c r="Y481" s="141"/>
      <c r="Z481" s="141"/>
      <c r="AA481" s="141"/>
      <c r="AB481" s="141"/>
      <c r="AC481" s="141"/>
      <c r="AD481" s="141"/>
      <c r="AE481" s="141"/>
      <c r="AF481" s="141"/>
      <c r="AG481" s="146" t="s">
        <v>2801</v>
      </c>
      <c r="AH481" s="144">
        <f t="shared" si="293"/>
        <v>90752265</v>
      </c>
      <c r="AI481" s="145">
        <f t="shared" si="294"/>
        <v>43629</v>
      </c>
      <c r="AJ481" s="143">
        <f t="shared" si="297"/>
        <v>691</v>
      </c>
      <c r="AK481" s="146">
        <v>1.0</v>
      </c>
      <c r="AL481" s="146">
        <f t="shared" ref="AL481:AL482" si="472">sum(AK166:AK481)</f>
        <v>691</v>
      </c>
      <c r="AM481" s="168">
        <v>14.0</v>
      </c>
      <c r="AN481" s="134"/>
      <c r="AO481" s="134"/>
      <c r="AP481" s="134"/>
      <c r="AQ481" s="134"/>
      <c r="AR481" s="134"/>
      <c r="AS481" s="134"/>
      <c r="AT481" s="134"/>
      <c r="AU481" s="134"/>
      <c r="AV481" s="134"/>
      <c r="AW481" s="134"/>
      <c r="AX481" s="134"/>
      <c r="AY481" s="134"/>
      <c r="AZ481" s="134"/>
      <c r="BA481" s="134"/>
      <c r="BB481" s="134"/>
    </row>
    <row r="482">
      <c r="A482" s="256" t="str">
        <f>Data!A728</f>
        <v>Prague 6th District Council</v>
      </c>
      <c r="B482" s="140">
        <f>Data!E728</f>
        <v>43629</v>
      </c>
      <c r="C482" s="142">
        <f t="shared" ref="C482:O482" si="471">C481</f>
        <v>2075923</v>
      </c>
      <c r="D482" s="142">
        <f t="shared" si="471"/>
        <v>7564066</v>
      </c>
      <c r="E482" s="142">
        <f t="shared" si="471"/>
        <v>6229645</v>
      </c>
      <c r="F482" s="142">
        <f t="shared" si="471"/>
        <v>41290142</v>
      </c>
      <c r="G482" s="142">
        <f t="shared" si="471"/>
        <v>5543672</v>
      </c>
      <c r="H482" s="142">
        <f t="shared" si="471"/>
        <v>1325218</v>
      </c>
      <c r="I482" s="142">
        <f t="shared" si="471"/>
        <v>10092863</v>
      </c>
      <c r="J482" s="142">
        <f t="shared" si="471"/>
        <v>4894244</v>
      </c>
      <c r="K482" s="142">
        <f t="shared" si="471"/>
        <v>1678466</v>
      </c>
      <c r="L482" s="142">
        <f t="shared" si="471"/>
        <v>110468</v>
      </c>
      <c r="M482" s="142">
        <f t="shared" si="471"/>
        <v>21774</v>
      </c>
      <c r="N482" s="142">
        <f t="shared" si="471"/>
        <v>7522596</v>
      </c>
      <c r="O482" s="142">
        <f t="shared" si="471"/>
        <v>2358000</v>
      </c>
      <c r="P482" s="141">
        <f>Data!D728+P481</f>
        <v>148000</v>
      </c>
      <c r="Q482" s="142">
        <f>Q481</f>
        <v>1188</v>
      </c>
      <c r="R482" s="142"/>
      <c r="S482" s="141"/>
      <c r="T482" s="141"/>
      <c r="U482" s="141"/>
      <c r="V482" s="141"/>
      <c r="W482" s="141"/>
      <c r="X482" s="141"/>
      <c r="Y482" s="141"/>
      <c r="Z482" s="141"/>
      <c r="AA482" s="141"/>
      <c r="AB482" s="141"/>
      <c r="AC482" s="141"/>
      <c r="AD482" s="141"/>
      <c r="AE482" s="141"/>
      <c r="AF482" s="141"/>
      <c r="AG482" s="146" t="s">
        <v>2699</v>
      </c>
      <c r="AH482" s="144">
        <f t="shared" si="293"/>
        <v>90856265</v>
      </c>
      <c r="AI482" s="145">
        <f t="shared" si="294"/>
        <v>43629</v>
      </c>
      <c r="AJ482" s="143">
        <f t="shared" si="297"/>
        <v>692</v>
      </c>
      <c r="AK482" s="146">
        <v>1.0</v>
      </c>
      <c r="AL482" s="146">
        <f t="shared" si="472"/>
        <v>691</v>
      </c>
      <c r="AM482" s="143">
        <f t="shared" ref="AM482:AM492" si="475">AM481</f>
        <v>14</v>
      </c>
      <c r="AN482" s="134"/>
      <c r="AO482" s="134"/>
      <c r="AP482" s="134"/>
      <c r="AQ482" s="134"/>
      <c r="AR482" s="134"/>
      <c r="AS482" s="134"/>
      <c r="AT482" s="134"/>
      <c r="AU482" s="134"/>
      <c r="AV482" s="134"/>
      <c r="AW482" s="134"/>
      <c r="AX482" s="134"/>
      <c r="AY482" s="134"/>
      <c r="AZ482" s="134"/>
      <c r="BA482" s="134"/>
      <c r="BB482" s="134"/>
    </row>
    <row r="483">
      <c r="A483" s="203" t="str">
        <f>Work!A491</f>
        <v>Syracuse City Council</v>
      </c>
      <c r="B483" s="140">
        <f>Work!G491</f>
        <v>43630</v>
      </c>
      <c r="C483" s="142">
        <f t="shared" ref="C483:H483" si="473">C482</f>
        <v>2075923</v>
      </c>
      <c r="D483" s="142">
        <f t="shared" si="473"/>
        <v>7564066</v>
      </c>
      <c r="E483" s="142">
        <f t="shared" si="473"/>
        <v>6229645</v>
      </c>
      <c r="F483" s="142">
        <f t="shared" si="473"/>
        <v>41290142</v>
      </c>
      <c r="G483" s="142">
        <f t="shared" si="473"/>
        <v>5543672</v>
      </c>
      <c r="H483" s="142">
        <f t="shared" si="473"/>
        <v>1325218</v>
      </c>
      <c r="I483" s="141">
        <f>Work!E491+I482</f>
        <v>10214468</v>
      </c>
      <c r="J483" s="142">
        <f t="shared" ref="J483:Q483" si="474">J482</f>
        <v>4894244</v>
      </c>
      <c r="K483" s="142">
        <f t="shared" si="474"/>
        <v>1678466</v>
      </c>
      <c r="L483" s="142">
        <f t="shared" si="474"/>
        <v>110468</v>
      </c>
      <c r="M483" s="142">
        <f t="shared" si="474"/>
        <v>21774</v>
      </c>
      <c r="N483" s="142">
        <f t="shared" si="474"/>
        <v>7522596</v>
      </c>
      <c r="O483" s="142">
        <f t="shared" si="474"/>
        <v>2358000</v>
      </c>
      <c r="P483" s="142">
        <f t="shared" si="474"/>
        <v>148000</v>
      </c>
      <c r="Q483" s="142">
        <f t="shared" si="474"/>
        <v>1188</v>
      </c>
      <c r="R483" s="142"/>
      <c r="S483" s="142"/>
      <c r="T483" s="142"/>
      <c r="U483" s="142"/>
      <c r="V483" s="142"/>
      <c r="W483" s="142"/>
      <c r="X483" s="142"/>
      <c r="Y483" s="142"/>
      <c r="Z483" s="142"/>
      <c r="AA483" s="142"/>
      <c r="AB483" s="142"/>
      <c r="AC483" s="142"/>
      <c r="AD483" s="142"/>
      <c r="AE483" s="142"/>
      <c r="AF483" s="142"/>
      <c r="AG483" s="146" t="s">
        <v>2288</v>
      </c>
      <c r="AH483" s="144">
        <f t="shared" si="293"/>
        <v>90977870</v>
      </c>
      <c r="AI483" s="145">
        <f t="shared" si="294"/>
        <v>43630</v>
      </c>
      <c r="AJ483" s="143">
        <f t="shared" si="297"/>
        <v>693</v>
      </c>
      <c r="AK483" s="146">
        <v>1.0</v>
      </c>
      <c r="AL483" s="146">
        <f>sum(AK166:AK483)</f>
        <v>693</v>
      </c>
      <c r="AM483" s="143">
        <f t="shared" si="475"/>
        <v>14</v>
      </c>
      <c r="AN483" s="134"/>
      <c r="AO483" s="134"/>
      <c r="AP483" s="134"/>
      <c r="AQ483" s="134"/>
      <c r="AR483" s="134"/>
      <c r="AS483" s="134"/>
      <c r="AT483" s="134"/>
      <c r="AU483" s="134"/>
      <c r="AV483" s="134"/>
      <c r="AW483" s="134"/>
      <c r="AX483" s="134"/>
      <c r="AY483" s="134"/>
      <c r="AZ483" s="134"/>
      <c r="BA483" s="134"/>
      <c r="BB483" s="134"/>
    </row>
    <row r="484">
      <c r="A484" s="203" t="str">
        <f>Work!A411</f>
        <v>Toulouse City Council</v>
      </c>
      <c r="B484" s="140">
        <f>Work!G411</f>
        <v>43630</v>
      </c>
      <c r="C484" s="142">
        <f t="shared" ref="C484:K484" si="476">C483</f>
        <v>2075923</v>
      </c>
      <c r="D484" s="142">
        <f t="shared" si="476"/>
        <v>7564066</v>
      </c>
      <c r="E484" s="142">
        <f t="shared" si="476"/>
        <v>6229645</v>
      </c>
      <c r="F484" s="142">
        <f t="shared" si="476"/>
        <v>41290142</v>
      </c>
      <c r="G484" s="142">
        <f t="shared" si="476"/>
        <v>5543672</v>
      </c>
      <c r="H484" s="142">
        <f t="shared" si="476"/>
        <v>1325218</v>
      </c>
      <c r="I484" s="142">
        <f t="shared" si="476"/>
        <v>10214468</v>
      </c>
      <c r="J484" s="142">
        <f t="shared" si="476"/>
        <v>4894244</v>
      </c>
      <c r="K484" s="142">
        <f t="shared" si="476"/>
        <v>1678466</v>
      </c>
      <c r="L484" s="141">
        <f>Work!E411+L483</f>
        <v>593206</v>
      </c>
      <c r="M484" s="142">
        <f t="shared" ref="M484:Q484" si="477">M483</f>
        <v>21774</v>
      </c>
      <c r="N484" s="142">
        <f t="shared" si="477"/>
        <v>7522596</v>
      </c>
      <c r="O484" s="142">
        <f t="shared" si="477"/>
        <v>2358000</v>
      </c>
      <c r="P484" s="142">
        <f t="shared" si="477"/>
        <v>148000</v>
      </c>
      <c r="Q484" s="142">
        <f t="shared" si="477"/>
        <v>1188</v>
      </c>
      <c r="R484" s="142"/>
      <c r="S484" s="142"/>
      <c r="T484" s="142"/>
      <c r="U484" s="142"/>
      <c r="V484" s="142"/>
      <c r="W484" s="142"/>
      <c r="X484" s="142"/>
      <c r="Y484" s="142"/>
      <c r="Z484" s="142"/>
      <c r="AA484" s="142"/>
      <c r="AB484" s="142"/>
      <c r="AC484" s="142"/>
      <c r="AD484" s="142"/>
      <c r="AE484" s="142"/>
      <c r="AF484" s="142"/>
      <c r="AG484" s="146" t="s">
        <v>2442</v>
      </c>
      <c r="AH484" s="144">
        <f t="shared" si="293"/>
        <v>91460608</v>
      </c>
      <c r="AI484" s="145">
        <f t="shared" si="294"/>
        <v>43630</v>
      </c>
      <c r="AJ484" s="143">
        <f t="shared" si="297"/>
        <v>694</v>
      </c>
      <c r="AK484" s="146">
        <v>1.0</v>
      </c>
      <c r="AL484" s="146">
        <f>sum(AK166:AK484)</f>
        <v>694</v>
      </c>
      <c r="AM484" s="143">
        <f t="shared" si="475"/>
        <v>14</v>
      </c>
      <c r="AN484" s="134"/>
      <c r="AO484" s="134"/>
      <c r="AP484" s="134"/>
      <c r="AQ484" s="134"/>
      <c r="AR484" s="134"/>
      <c r="AS484" s="134"/>
      <c r="AT484" s="134"/>
      <c r="AU484" s="134"/>
      <c r="AV484" s="134"/>
      <c r="AW484" s="134"/>
      <c r="AX484" s="134"/>
      <c r="AY484" s="134"/>
      <c r="AZ484" s="134"/>
      <c r="BA484" s="134"/>
      <c r="BB484" s="134"/>
    </row>
    <row r="485">
      <c r="A485" s="203" t="str">
        <f>Work!A382</f>
        <v>Canadian House of Commons</v>
      </c>
      <c r="B485" s="140">
        <f>Work!G382</f>
        <v>43633</v>
      </c>
      <c r="C485" s="142">
        <f t="shared" ref="C485:F485" si="478">C484</f>
        <v>2075923</v>
      </c>
      <c r="D485" s="142">
        <f t="shared" si="478"/>
        <v>7564066</v>
      </c>
      <c r="E485" s="142">
        <f t="shared" si="478"/>
        <v>6229645</v>
      </c>
      <c r="F485" s="142">
        <f t="shared" si="478"/>
        <v>41290142</v>
      </c>
      <c r="G485" s="141">
        <f>Work!I384+G484</f>
        <v>30817800</v>
      </c>
      <c r="H485" s="142">
        <f t="shared" ref="H485:Q485" si="479">H484</f>
        <v>1325218</v>
      </c>
      <c r="I485" s="142">
        <f t="shared" si="479"/>
        <v>10214468</v>
      </c>
      <c r="J485" s="142">
        <f t="shared" si="479"/>
        <v>4894244</v>
      </c>
      <c r="K485" s="142">
        <f t="shared" si="479"/>
        <v>1678466</v>
      </c>
      <c r="L485" s="142">
        <f t="shared" si="479"/>
        <v>593206</v>
      </c>
      <c r="M485" s="142">
        <f t="shared" si="479"/>
        <v>21774</v>
      </c>
      <c r="N485" s="142">
        <f t="shared" si="479"/>
        <v>7522596</v>
      </c>
      <c r="O485" s="142">
        <f t="shared" si="479"/>
        <v>2358000</v>
      </c>
      <c r="P485" s="142">
        <f t="shared" si="479"/>
        <v>148000</v>
      </c>
      <c r="Q485" s="142">
        <f t="shared" si="479"/>
        <v>1188</v>
      </c>
      <c r="R485" s="142"/>
      <c r="S485" s="142"/>
      <c r="T485" s="142"/>
      <c r="U485" s="142"/>
      <c r="V485" s="142"/>
      <c r="W485" s="142"/>
      <c r="X485" s="142"/>
      <c r="Y485" s="142"/>
      <c r="Z485" s="142"/>
      <c r="AA485" s="142"/>
      <c r="AB485" s="142"/>
      <c r="AC485" s="142"/>
      <c r="AD485" s="142"/>
      <c r="AE485" s="142"/>
      <c r="AF485" s="142"/>
      <c r="AG485" s="146" t="s">
        <v>1206</v>
      </c>
      <c r="AH485" s="144">
        <f t="shared" si="293"/>
        <v>116734736</v>
      </c>
      <c r="AI485" s="145">
        <f t="shared" si="294"/>
        <v>43633</v>
      </c>
      <c r="AJ485" s="143">
        <f t="shared" si="297"/>
        <v>695</v>
      </c>
      <c r="AK485" s="146">
        <v>1.0</v>
      </c>
      <c r="AL485" s="146">
        <f>sum(AK166:AK485)</f>
        <v>695</v>
      </c>
      <c r="AM485" s="143">
        <f t="shared" si="475"/>
        <v>14</v>
      </c>
      <c r="AN485" s="134"/>
      <c r="AO485" s="134"/>
      <c r="AP485" s="134"/>
      <c r="AQ485" s="134"/>
      <c r="AR485" s="134"/>
      <c r="AS485" s="134"/>
      <c r="AT485" s="134"/>
      <c r="AU485" s="134"/>
      <c r="AV485" s="134"/>
      <c r="AW485" s="134"/>
      <c r="AX485" s="134"/>
      <c r="AY485" s="134"/>
      <c r="AZ485" s="134"/>
      <c r="BA485" s="134"/>
      <c r="BB485" s="134"/>
    </row>
    <row r="486">
      <c r="A486" s="203" t="str">
        <f>Work!A230</f>
        <v>Hampshire County Council</v>
      </c>
      <c r="B486" s="140">
        <f>Work!G230</f>
        <v>43633</v>
      </c>
      <c r="C486" s="142">
        <f t="shared" ref="C486:E486" si="480">C485</f>
        <v>2075923</v>
      </c>
      <c r="D486" s="142">
        <f t="shared" si="480"/>
        <v>7564066</v>
      </c>
      <c r="E486" s="142">
        <f t="shared" si="480"/>
        <v>6229645</v>
      </c>
      <c r="F486" s="141">
        <f>Work!I232+F485</f>
        <v>42536942</v>
      </c>
      <c r="G486" s="142">
        <f t="shared" ref="G486:Q486" si="481">G485</f>
        <v>30817800</v>
      </c>
      <c r="H486" s="142">
        <f t="shared" si="481"/>
        <v>1325218</v>
      </c>
      <c r="I486" s="142">
        <f t="shared" si="481"/>
        <v>10214468</v>
      </c>
      <c r="J486" s="142">
        <f t="shared" si="481"/>
        <v>4894244</v>
      </c>
      <c r="K486" s="142">
        <f t="shared" si="481"/>
        <v>1678466</v>
      </c>
      <c r="L486" s="142">
        <f t="shared" si="481"/>
        <v>593206</v>
      </c>
      <c r="M486" s="142">
        <f t="shared" si="481"/>
        <v>21774</v>
      </c>
      <c r="N486" s="142">
        <f t="shared" si="481"/>
        <v>7522596</v>
      </c>
      <c r="O486" s="142">
        <f t="shared" si="481"/>
        <v>2358000</v>
      </c>
      <c r="P486" s="142">
        <f t="shared" si="481"/>
        <v>148000</v>
      </c>
      <c r="Q486" s="142">
        <f t="shared" si="481"/>
        <v>1188</v>
      </c>
      <c r="R486" s="142"/>
      <c r="S486" s="142"/>
      <c r="T486" s="142"/>
      <c r="U486" s="142"/>
      <c r="V486" s="142"/>
      <c r="W486" s="142"/>
      <c r="X486" s="142"/>
      <c r="Y486" s="142"/>
      <c r="Z486" s="142"/>
      <c r="AA486" s="142"/>
      <c r="AB486" s="142"/>
      <c r="AC486" s="142"/>
      <c r="AD486" s="142"/>
      <c r="AE486" s="142"/>
      <c r="AF486" s="142"/>
      <c r="AG486" s="158" t="s">
        <v>1086</v>
      </c>
      <c r="AH486" s="144">
        <f t="shared" si="293"/>
        <v>117981536</v>
      </c>
      <c r="AI486" s="145">
        <f t="shared" si="294"/>
        <v>43633</v>
      </c>
      <c r="AJ486" s="143">
        <f t="shared" si="297"/>
        <v>696</v>
      </c>
      <c r="AK486" s="146">
        <v>1.0</v>
      </c>
      <c r="AL486" s="146">
        <f>sum(AK166:AK486)</f>
        <v>696</v>
      </c>
      <c r="AM486" s="143">
        <f t="shared" si="475"/>
        <v>14</v>
      </c>
      <c r="AN486" s="134"/>
      <c r="AO486" s="134"/>
      <c r="AP486" s="134"/>
      <c r="AQ486" s="134"/>
      <c r="AR486" s="134"/>
      <c r="AS486" s="134"/>
      <c r="AT486" s="134"/>
      <c r="AU486" s="134"/>
      <c r="AV486" s="134"/>
      <c r="AW486" s="134"/>
      <c r="AX486" s="134"/>
      <c r="AY486" s="134"/>
      <c r="AZ486" s="134"/>
      <c r="BA486" s="134"/>
      <c r="BB486" s="134"/>
    </row>
    <row r="487">
      <c r="A487" s="203" t="str">
        <f>Data!A51</f>
        <v>Hobart City Council</v>
      </c>
      <c r="B487" s="140">
        <f>Data!E51</f>
        <v>43633</v>
      </c>
      <c r="C487" s="141">
        <f>Data!D51+C486</f>
        <v>2129607</v>
      </c>
      <c r="D487" s="142">
        <f t="shared" ref="D487:Q487" si="482">D486</f>
        <v>7564066</v>
      </c>
      <c r="E487" s="142">
        <f t="shared" si="482"/>
        <v>6229645</v>
      </c>
      <c r="F487" s="142">
        <f t="shared" si="482"/>
        <v>42536942</v>
      </c>
      <c r="G487" s="142">
        <f t="shared" si="482"/>
        <v>30817800</v>
      </c>
      <c r="H487" s="142">
        <f t="shared" si="482"/>
        <v>1325218</v>
      </c>
      <c r="I487" s="142">
        <f t="shared" si="482"/>
        <v>10214468</v>
      </c>
      <c r="J487" s="142">
        <f t="shared" si="482"/>
        <v>4894244</v>
      </c>
      <c r="K487" s="142">
        <f t="shared" si="482"/>
        <v>1678466</v>
      </c>
      <c r="L487" s="142">
        <f t="shared" si="482"/>
        <v>593206</v>
      </c>
      <c r="M487" s="142">
        <f t="shared" si="482"/>
        <v>21774</v>
      </c>
      <c r="N487" s="142">
        <f t="shared" si="482"/>
        <v>7522596</v>
      </c>
      <c r="O487" s="142">
        <f t="shared" si="482"/>
        <v>2358000</v>
      </c>
      <c r="P487" s="142">
        <f t="shared" si="482"/>
        <v>148000</v>
      </c>
      <c r="Q487" s="142">
        <f t="shared" si="482"/>
        <v>1188</v>
      </c>
      <c r="R487" s="142"/>
      <c r="S487" s="142"/>
      <c r="T487" s="142"/>
      <c r="U487" s="142"/>
      <c r="V487" s="142"/>
      <c r="W487" s="142"/>
      <c r="X487" s="142"/>
      <c r="Y487" s="142"/>
      <c r="Z487" s="142"/>
      <c r="AA487" s="142"/>
      <c r="AB487" s="142"/>
      <c r="AC487" s="142"/>
      <c r="AD487" s="142"/>
      <c r="AE487" s="142"/>
      <c r="AF487" s="142"/>
      <c r="AG487" s="146" t="s">
        <v>974</v>
      </c>
      <c r="AH487" s="144">
        <f t="shared" si="293"/>
        <v>118035220</v>
      </c>
      <c r="AI487" s="145">
        <f t="shared" si="294"/>
        <v>43633</v>
      </c>
      <c r="AJ487" s="143">
        <f t="shared" si="297"/>
        <v>697</v>
      </c>
      <c r="AK487" s="146">
        <v>1.0</v>
      </c>
      <c r="AL487" s="146">
        <f>sum(AK166:AK487)</f>
        <v>697</v>
      </c>
      <c r="AM487" s="143">
        <f t="shared" si="475"/>
        <v>14</v>
      </c>
      <c r="AN487" s="134"/>
      <c r="AO487" s="134"/>
      <c r="AP487" s="134"/>
      <c r="AQ487" s="134"/>
      <c r="AR487" s="134"/>
      <c r="AS487" s="134"/>
      <c r="AT487" s="134"/>
      <c r="AU487" s="134"/>
      <c r="AV487" s="134"/>
      <c r="AW487" s="134"/>
      <c r="AX487" s="134"/>
      <c r="AY487" s="134"/>
      <c r="AZ487" s="134"/>
      <c r="BA487" s="134"/>
      <c r="BB487" s="134"/>
    </row>
    <row r="488">
      <c r="A488" s="203" t="str">
        <f>Work!A471</f>
        <v>Kilkenny County Council</v>
      </c>
      <c r="B488" s="140">
        <f>Work!G471</f>
        <v>43633</v>
      </c>
      <c r="C488" s="142">
        <f t="shared" ref="C488:Q488" si="483">C487</f>
        <v>2129607</v>
      </c>
      <c r="D488" s="142">
        <f t="shared" si="483"/>
        <v>7564066</v>
      </c>
      <c r="E488" s="142">
        <f t="shared" si="483"/>
        <v>6229645</v>
      </c>
      <c r="F488" s="142">
        <f t="shared" si="483"/>
        <v>42536942</v>
      </c>
      <c r="G488" s="142">
        <f t="shared" si="483"/>
        <v>30817800</v>
      </c>
      <c r="H488" s="142">
        <f t="shared" si="483"/>
        <v>1325218</v>
      </c>
      <c r="I488" s="142">
        <f t="shared" si="483"/>
        <v>10214468</v>
      </c>
      <c r="J488" s="163">
        <f t="shared" si="483"/>
        <v>4894244</v>
      </c>
      <c r="K488" s="142">
        <f t="shared" si="483"/>
        <v>1678466</v>
      </c>
      <c r="L488" s="142">
        <f t="shared" si="483"/>
        <v>593206</v>
      </c>
      <c r="M488" s="142">
        <f t="shared" si="483"/>
        <v>21774</v>
      </c>
      <c r="N488" s="142">
        <f t="shared" si="483"/>
        <v>7522596</v>
      </c>
      <c r="O488" s="142">
        <f t="shared" si="483"/>
        <v>2358000</v>
      </c>
      <c r="P488" s="142">
        <f t="shared" si="483"/>
        <v>148000</v>
      </c>
      <c r="Q488" s="142">
        <f t="shared" si="483"/>
        <v>1188</v>
      </c>
      <c r="R488" s="142"/>
      <c r="S488" s="142"/>
      <c r="T488" s="142"/>
      <c r="U488" s="142"/>
      <c r="V488" s="142"/>
      <c r="W488" s="142"/>
      <c r="X488" s="142"/>
      <c r="Y488" s="142"/>
      <c r="Z488" s="142"/>
      <c r="AA488" s="142"/>
      <c r="AB488" s="142"/>
      <c r="AC488" s="142"/>
      <c r="AD488" s="142"/>
      <c r="AE488" s="142"/>
      <c r="AF488" s="142"/>
      <c r="AG488" s="146" t="s">
        <v>2327</v>
      </c>
      <c r="AH488" s="144">
        <f t="shared" si="293"/>
        <v>118035220</v>
      </c>
      <c r="AI488" s="145">
        <f t="shared" si="294"/>
        <v>43633</v>
      </c>
      <c r="AJ488" s="143">
        <f t="shared" si="297"/>
        <v>698</v>
      </c>
      <c r="AK488" s="146">
        <v>1.0</v>
      </c>
      <c r="AL488" s="146">
        <f>sum(AK166:AK488)</f>
        <v>698</v>
      </c>
      <c r="AM488" s="143">
        <f t="shared" si="475"/>
        <v>14</v>
      </c>
      <c r="AN488" s="134"/>
      <c r="AO488" s="134"/>
      <c r="AP488" s="134"/>
      <c r="AQ488" s="134"/>
      <c r="AR488" s="134"/>
      <c r="AS488" s="134"/>
      <c r="AT488" s="134"/>
      <c r="AU488" s="134"/>
      <c r="AV488" s="134"/>
      <c r="AW488" s="134"/>
      <c r="AX488" s="134"/>
      <c r="AY488" s="134"/>
      <c r="AZ488" s="134"/>
      <c r="BA488" s="134"/>
      <c r="BB488" s="134"/>
    </row>
    <row r="489">
      <c r="A489" s="203" t="str">
        <f>Work!A233</f>
        <v>Ludlow Town Council</v>
      </c>
      <c r="B489" s="140">
        <f>Work!G233</f>
        <v>43633</v>
      </c>
      <c r="C489" s="142">
        <f t="shared" ref="C489:Q489" si="484">C488</f>
        <v>2129607</v>
      </c>
      <c r="D489" s="142">
        <f t="shared" si="484"/>
        <v>7564066</v>
      </c>
      <c r="E489" s="142">
        <f t="shared" si="484"/>
        <v>6229645</v>
      </c>
      <c r="F489" s="163">
        <f t="shared" si="484"/>
        <v>42536942</v>
      </c>
      <c r="G489" s="142">
        <f t="shared" si="484"/>
        <v>30817800</v>
      </c>
      <c r="H489" s="142">
        <f t="shared" si="484"/>
        <v>1325218</v>
      </c>
      <c r="I489" s="142">
        <f t="shared" si="484"/>
        <v>10214468</v>
      </c>
      <c r="J489" s="142">
        <f t="shared" si="484"/>
        <v>4894244</v>
      </c>
      <c r="K489" s="142">
        <f t="shared" si="484"/>
        <v>1678466</v>
      </c>
      <c r="L489" s="142">
        <f t="shared" si="484"/>
        <v>593206</v>
      </c>
      <c r="M489" s="142">
        <f t="shared" si="484"/>
        <v>21774</v>
      </c>
      <c r="N489" s="142">
        <f t="shared" si="484"/>
        <v>7522596</v>
      </c>
      <c r="O489" s="142">
        <f t="shared" si="484"/>
        <v>2358000</v>
      </c>
      <c r="P489" s="142">
        <f t="shared" si="484"/>
        <v>148000</v>
      </c>
      <c r="Q489" s="142">
        <f t="shared" si="484"/>
        <v>1188</v>
      </c>
      <c r="R489" s="142"/>
      <c r="S489" s="142"/>
      <c r="T489" s="142"/>
      <c r="U489" s="142"/>
      <c r="V489" s="142"/>
      <c r="W489" s="142"/>
      <c r="X489" s="142"/>
      <c r="Y489" s="142"/>
      <c r="Z489" s="142"/>
      <c r="AA489" s="142"/>
      <c r="AB489" s="142"/>
      <c r="AC489" s="142"/>
      <c r="AD489" s="142"/>
      <c r="AE489" s="142"/>
      <c r="AF489" s="142"/>
      <c r="AG489" s="158" t="s">
        <v>1086</v>
      </c>
      <c r="AH489" s="144">
        <f t="shared" si="293"/>
        <v>118035220</v>
      </c>
      <c r="AI489" s="145">
        <f t="shared" si="294"/>
        <v>43633</v>
      </c>
      <c r="AJ489" s="143">
        <f t="shared" si="297"/>
        <v>699</v>
      </c>
      <c r="AK489" s="146">
        <v>1.0</v>
      </c>
      <c r="AL489" s="146">
        <f>sum(AK166:AK489)</f>
        <v>699</v>
      </c>
      <c r="AM489" s="143">
        <f t="shared" si="475"/>
        <v>14</v>
      </c>
      <c r="AN489" s="134"/>
      <c r="AO489" s="134"/>
      <c r="AP489" s="134"/>
      <c r="AQ489" s="134"/>
      <c r="AR489" s="134"/>
      <c r="AS489" s="134"/>
      <c r="AT489" s="134"/>
      <c r="AU489" s="134"/>
      <c r="AV489" s="134"/>
      <c r="AW489" s="134"/>
      <c r="AX489" s="134"/>
      <c r="AY489" s="134"/>
      <c r="AZ489" s="134"/>
      <c r="BA489" s="134"/>
      <c r="BB489" s="134"/>
    </row>
    <row r="490">
      <c r="A490" s="203" t="str">
        <f>Work!A234</f>
        <v>Matlock Town Council</v>
      </c>
      <c r="B490" s="140">
        <f>Work!G234</f>
        <v>43633</v>
      </c>
      <c r="C490" s="142">
        <f t="shared" ref="C490:Q490" si="485">C489</f>
        <v>2129607</v>
      </c>
      <c r="D490" s="142">
        <f t="shared" si="485"/>
        <v>7564066</v>
      </c>
      <c r="E490" s="142">
        <f t="shared" si="485"/>
        <v>6229645</v>
      </c>
      <c r="F490" s="163">
        <f t="shared" si="485"/>
        <v>42536942</v>
      </c>
      <c r="G490" s="142">
        <f t="shared" si="485"/>
        <v>30817800</v>
      </c>
      <c r="H490" s="142">
        <f t="shared" si="485"/>
        <v>1325218</v>
      </c>
      <c r="I490" s="142">
        <f t="shared" si="485"/>
        <v>10214468</v>
      </c>
      <c r="J490" s="142">
        <f t="shared" si="485"/>
        <v>4894244</v>
      </c>
      <c r="K490" s="142">
        <f t="shared" si="485"/>
        <v>1678466</v>
      </c>
      <c r="L490" s="142">
        <f t="shared" si="485"/>
        <v>593206</v>
      </c>
      <c r="M490" s="142">
        <f t="shared" si="485"/>
        <v>21774</v>
      </c>
      <c r="N490" s="142">
        <f t="shared" si="485"/>
        <v>7522596</v>
      </c>
      <c r="O490" s="142">
        <f t="shared" si="485"/>
        <v>2358000</v>
      </c>
      <c r="P490" s="142">
        <f t="shared" si="485"/>
        <v>148000</v>
      </c>
      <c r="Q490" s="142">
        <f t="shared" si="485"/>
        <v>1188</v>
      </c>
      <c r="R490" s="142"/>
      <c r="S490" s="142"/>
      <c r="T490" s="142"/>
      <c r="U490" s="142"/>
      <c r="V490" s="142"/>
      <c r="W490" s="142"/>
      <c r="X490" s="142"/>
      <c r="Y490" s="142"/>
      <c r="Z490" s="142"/>
      <c r="AA490" s="142"/>
      <c r="AB490" s="142"/>
      <c r="AC490" s="142"/>
      <c r="AD490" s="142"/>
      <c r="AE490" s="142"/>
      <c r="AF490" s="142"/>
      <c r="AG490" s="158" t="s">
        <v>1086</v>
      </c>
      <c r="AH490" s="144">
        <f t="shared" si="293"/>
        <v>118035220</v>
      </c>
      <c r="AI490" s="145">
        <f t="shared" si="294"/>
        <v>43633</v>
      </c>
      <c r="AJ490" s="143">
        <f t="shared" si="297"/>
        <v>700</v>
      </c>
      <c r="AK490" s="146">
        <v>1.0</v>
      </c>
      <c r="AL490" s="146">
        <f>sum(AK166:AK490)</f>
        <v>700</v>
      </c>
      <c r="AM490" s="143">
        <f t="shared" si="475"/>
        <v>14</v>
      </c>
      <c r="AN490" s="134"/>
      <c r="AO490" s="134"/>
      <c r="AP490" s="134"/>
      <c r="AQ490" s="134"/>
      <c r="AR490" s="134"/>
      <c r="AS490" s="134"/>
      <c r="AT490" s="134"/>
      <c r="AU490" s="134"/>
      <c r="AV490" s="134"/>
      <c r="AW490" s="134"/>
      <c r="AX490" s="134"/>
      <c r="AY490" s="134"/>
      <c r="AZ490" s="134"/>
      <c r="BA490" s="134"/>
      <c r="BB490" s="134"/>
    </row>
    <row r="491">
      <c r="A491" s="203" t="str">
        <f>Work!A385</f>
        <v>Sarnia City Council</v>
      </c>
      <c r="B491" s="140">
        <f>Work!G385</f>
        <v>43633</v>
      </c>
      <c r="C491" s="142">
        <f t="shared" ref="C491:Q491" si="486">C490</f>
        <v>2129607</v>
      </c>
      <c r="D491" s="142">
        <f t="shared" si="486"/>
        <v>7564066</v>
      </c>
      <c r="E491" s="142">
        <f t="shared" si="486"/>
        <v>6229645</v>
      </c>
      <c r="F491" s="142">
        <f t="shared" si="486"/>
        <v>42536942</v>
      </c>
      <c r="G491" s="163">
        <f t="shared" si="486"/>
        <v>30817800</v>
      </c>
      <c r="H491" s="142">
        <f t="shared" si="486"/>
        <v>1325218</v>
      </c>
      <c r="I491" s="142">
        <f t="shared" si="486"/>
        <v>10214468</v>
      </c>
      <c r="J491" s="142">
        <f t="shared" si="486"/>
        <v>4894244</v>
      </c>
      <c r="K491" s="142">
        <f t="shared" si="486"/>
        <v>1678466</v>
      </c>
      <c r="L491" s="142">
        <f t="shared" si="486"/>
        <v>593206</v>
      </c>
      <c r="M491" s="142">
        <f t="shared" si="486"/>
        <v>21774</v>
      </c>
      <c r="N491" s="142">
        <f t="shared" si="486"/>
        <v>7522596</v>
      </c>
      <c r="O491" s="142">
        <f t="shared" si="486"/>
        <v>2358000</v>
      </c>
      <c r="P491" s="142">
        <f t="shared" si="486"/>
        <v>148000</v>
      </c>
      <c r="Q491" s="142">
        <f t="shared" si="486"/>
        <v>1188</v>
      </c>
      <c r="R491" s="142"/>
      <c r="S491" s="142"/>
      <c r="T491" s="142"/>
      <c r="U491" s="142"/>
      <c r="V491" s="142"/>
      <c r="W491" s="142"/>
      <c r="X491" s="142"/>
      <c r="Y491" s="142"/>
      <c r="Z491" s="142"/>
      <c r="AA491" s="142"/>
      <c r="AB491" s="142"/>
      <c r="AC491" s="142"/>
      <c r="AD491" s="142"/>
      <c r="AE491" s="142"/>
      <c r="AF491" s="142"/>
      <c r="AG491" s="146" t="s">
        <v>1206</v>
      </c>
      <c r="AH491" s="144">
        <f t="shared" si="293"/>
        <v>118035220</v>
      </c>
      <c r="AI491" s="145">
        <f t="shared" si="294"/>
        <v>43633</v>
      </c>
      <c r="AJ491" s="143">
        <f t="shared" si="297"/>
        <v>701</v>
      </c>
      <c r="AK491" s="146">
        <v>1.0</v>
      </c>
      <c r="AL491" s="146">
        <f t="shared" ref="AL491:AL492" si="488">sum(AK166:AK491)</f>
        <v>701</v>
      </c>
      <c r="AM491" s="143">
        <f t="shared" si="475"/>
        <v>14</v>
      </c>
      <c r="AN491" s="134"/>
      <c r="AO491" s="134"/>
      <c r="AP491" s="134"/>
      <c r="AQ491" s="134"/>
      <c r="AR491" s="134"/>
      <c r="AS491" s="134"/>
      <c r="AT491" s="134"/>
      <c r="AU491" s="134"/>
      <c r="AV491" s="134"/>
      <c r="AW491" s="134"/>
      <c r="AX491" s="134"/>
      <c r="AY491" s="134"/>
      <c r="AZ491" s="134"/>
      <c r="BA491" s="134"/>
      <c r="BB491" s="134"/>
    </row>
    <row r="492">
      <c r="A492" s="199" t="str">
        <f>Data!A620</f>
        <v>Bathurst City Council</v>
      </c>
      <c r="B492" s="140">
        <f>Data!E620</f>
        <v>43633</v>
      </c>
      <c r="C492" s="142">
        <f t="shared" ref="C492:Q492" si="487">C491</f>
        <v>2129607</v>
      </c>
      <c r="D492" s="142">
        <f t="shared" si="487"/>
        <v>7564066</v>
      </c>
      <c r="E492" s="142">
        <f t="shared" si="487"/>
        <v>6229645</v>
      </c>
      <c r="F492" s="142">
        <f t="shared" si="487"/>
        <v>42536942</v>
      </c>
      <c r="G492" s="163">
        <f t="shared" si="487"/>
        <v>30817800</v>
      </c>
      <c r="H492" s="142">
        <f t="shared" si="487"/>
        <v>1325218</v>
      </c>
      <c r="I492" s="142">
        <f t="shared" si="487"/>
        <v>10214468</v>
      </c>
      <c r="J492" s="142">
        <f t="shared" si="487"/>
        <v>4894244</v>
      </c>
      <c r="K492" s="142">
        <f t="shared" si="487"/>
        <v>1678466</v>
      </c>
      <c r="L492" s="142">
        <f t="shared" si="487"/>
        <v>593206</v>
      </c>
      <c r="M492" s="142">
        <f t="shared" si="487"/>
        <v>21774</v>
      </c>
      <c r="N492" s="142">
        <f t="shared" si="487"/>
        <v>7522596</v>
      </c>
      <c r="O492" s="142">
        <f t="shared" si="487"/>
        <v>2358000</v>
      </c>
      <c r="P492" s="142">
        <f t="shared" si="487"/>
        <v>148000</v>
      </c>
      <c r="Q492" s="142">
        <f t="shared" si="487"/>
        <v>1188</v>
      </c>
      <c r="R492" s="142"/>
      <c r="S492" s="142"/>
      <c r="T492" s="142"/>
      <c r="U492" s="142"/>
      <c r="V492" s="142"/>
      <c r="W492" s="142"/>
      <c r="X492" s="142"/>
      <c r="Y492" s="142"/>
      <c r="Z492" s="142"/>
      <c r="AA492" s="142"/>
      <c r="AB492" s="142"/>
      <c r="AC492" s="142"/>
      <c r="AD492" s="142"/>
      <c r="AE492" s="142"/>
      <c r="AF492" s="142"/>
      <c r="AG492" s="146" t="s">
        <v>1206</v>
      </c>
      <c r="AH492" s="144">
        <f t="shared" si="293"/>
        <v>118035220</v>
      </c>
      <c r="AI492" s="145">
        <f t="shared" si="294"/>
        <v>43633</v>
      </c>
      <c r="AJ492" s="143">
        <f t="shared" si="297"/>
        <v>702</v>
      </c>
      <c r="AK492" s="146">
        <v>1.0</v>
      </c>
      <c r="AL492" s="146">
        <f t="shared" si="488"/>
        <v>701</v>
      </c>
      <c r="AM492" s="143">
        <f t="shared" si="475"/>
        <v>14</v>
      </c>
      <c r="AN492" s="134"/>
      <c r="AO492" s="134"/>
      <c r="AP492" s="134"/>
      <c r="AQ492" s="134"/>
      <c r="AR492" s="134"/>
      <c r="AS492" s="134"/>
      <c r="AT492" s="134"/>
      <c r="AU492" s="134"/>
      <c r="AV492" s="134"/>
      <c r="AW492" s="134"/>
      <c r="AX492" s="134"/>
      <c r="AY492" s="134"/>
      <c r="AZ492" s="134"/>
      <c r="BA492" s="134"/>
      <c r="BB492" s="134"/>
    </row>
    <row r="493">
      <c r="A493" s="199" t="str">
        <f>Data!A490</f>
        <v>Salisbury City Council</v>
      </c>
      <c r="B493" s="140">
        <f>Data!E490</f>
        <v>43633</v>
      </c>
      <c r="C493" s="142">
        <f t="shared" ref="C493:Q493" si="489">C492</f>
        <v>2129607</v>
      </c>
      <c r="D493" s="142">
        <f t="shared" si="489"/>
        <v>7564066</v>
      </c>
      <c r="E493" s="142">
        <f t="shared" si="489"/>
        <v>6229645</v>
      </c>
      <c r="F493" s="192">
        <f t="shared" si="489"/>
        <v>42536942</v>
      </c>
      <c r="G493" s="142">
        <f t="shared" si="489"/>
        <v>30817800</v>
      </c>
      <c r="H493" s="142">
        <f t="shared" si="489"/>
        <v>1325218</v>
      </c>
      <c r="I493" s="142">
        <f t="shared" si="489"/>
        <v>10214468</v>
      </c>
      <c r="J493" s="142">
        <f t="shared" si="489"/>
        <v>4894244</v>
      </c>
      <c r="K493" s="142">
        <f t="shared" si="489"/>
        <v>1678466</v>
      </c>
      <c r="L493" s="142">
        <f t="shared" si="489"/>
        <v>593206</v>
      </c>
      <c r="M493" s="142">
        <f t="shared" si="489"/>
        <v>21774</v>
      </c>
      <c r="N493" s="142">
        <f t="shared" si="489"/>
        <v>7522596</v>
      </c>
      <c r="O493" s="142">
        <f t="shared" si="489"/>
        <v>2358000</v>
      </c>
      <c r="P493" s="142">
        <f t="shared" si="489"/>
        <v>148000</v>
      </c>
      <c r="Q493" s="142">
        <f t="shared" si="489"/>
        <v>1188</v>
      </c>
      <c r="R493" s="142"/>
      <c r="S493" s="142"/>
      <c r="T493" s="142"/>
      <c r="U493" s="142"/>
      <c r="V493" s="142"/>
      <c r="W493" s="142"/>
      <c r="X493" s="142"/>
      <c r="Y493" s="142"/>
      <c r="Z493" s="142"/>
      <c r="AA493" s="142"/>
      <c r="AB493" s="142"/>
      <c r="AC493" s="142"/>
      <c r="AD493" s="142"/>
      <c r="AE493" s="142"/>
      <c r="AF493" s="142"/>
      <c r="AG493" s="158" t="s">
        <v>1284</v>
      </c>
      <c r="AH493" s="144">
        <f t="shared" si="293"/>
        <v>118035220</v>
      </c>
      <c r="AI493" s="145">
        <f t="shared" si="294"/>
        <v>43633</v>
      </c>
      <c r="AJ493" s="143">
        <f t="shared" si="297"/>
        <v>703</v>
      </c>
      <c r="AK493" s="146">
        <v>1.0</v>
      </c>
      <c r="AL493" s="164"/>
      <c r="AM493" s="143">
        <f>AM491</f>
        <v>14</v>
      </c>
      <c r="AN493" s="134"/>
      <c r="AO493" s="134"/>
      <c r="AP493" s="134"/>
      <c r="AQ493" s="134"/>
      <c r="AR493" s="134"/>
      <c r="AS493" s="134"/>
      <c r="AT493" s="134"/>
      <c r="AU493" s="134"/>
      <c r="AV493" s="134"/>
      <c r="AW493" s="134"/>
      <c r="AX493" s="134"/>
      <c r="AY493" s="134"/>
      <c r="AZ493" s="134"/>
      <c r="BA493" s="134"/>
      <c r="BB493" s="134"/>
    </row>
    <row r="494">
      <c r="A494" s="203" t="str">
        <f>Work!A235</f>
        <v>Warrington Borough Council</v>
      </c>
      <c r="B494" s="140">
        <f>Work!G235</f>
        <v>43633</v>
      </c>
      <c r="C494" s="142">
        <f t="shared" ref="C494:E494" si="490">C493</f>
        <v>2129607</v>
      </c>
      <c r="D494" s="142">
        <f t="shared" si="490"/>
        <v>7564066</v>
      </c>
      <c r="E494" s="142">
        <f t="shared" si="490"/>
        <v>6229645</v>
      </c>
      <c r="F494" s="141">
        <f>Work!I237+F493</f>
        <v>42734317</v>
      </c>
      <c r="G494" s="142">
        <f t="shared" ref="G494:Q494" si="491">G493</f>
        <v>30817800</v>
      </c>
      <c r="H494" s="142">
        <f t="shared" si="491"/>
        <v>1325218</v>
      </c>
      <c r="I494" s="142">
        <f t="shared" si="491"/>
        <v>10214468</v>
      </c>
      <c r="J494" s="142">
        <f t="shared" si="491"/>
        <v>4894244</v>
      </c>
      <c r="K494" s="142">
        <f t="shared" si="491"/>
        <v>1678466</v>
      </c>
      <c r="L494" s="142">
        <f t="shared" si="491"/>
        <v>593206</v>
      </c>
      <c r="M494" s="142">
        <f t="shared" si="491"/>
        <v>21774</v>
      </c>
      <c r="N494" s="142">
        <f t="shared" si="491"/>
        <v>7522596</v>
      </c>
      <c r="O494" s="142">
        <f t="shared" si="491"/>
        <v>2358000</v>
      </c>
      <c r="P494" s="142">
        <f t="shared" si="491"/>
        <v>148000</v>
      </c>
      <c r="Q494" s="142">
        <f t="shared" si="491"/>
        <v>1188</v>
      </c>
      <c r="R494" s="142"/>
      <c r="S494" s="142"/>
      <c r="T494" s="142"/>
      <c r="U494" s="142"/>
      <c r="V494" s="142"/>
      <c r="W494" s="142"/>
      <c r="X494" s="142"/>
      <c r="Y494" s="142"/>
      <c r="Z494" s="142"/>
      <c r="AA494" s="142"/>
      <c r="AB494" s="142"/>
      <c r="AC494" s="142"/>
      <c r="AD494" s="142"/>
      <c r="AE494" s="142"/>
      <c r="AF494" s="142"/>
      <c r="AG494" s="158" t="s">
        <v>1086</v>
      </c>
      <c r="AH494" s="144">
        <f t="shared" si="293"/>
        <v>118232595</v>
      </c>
      <c r="AI494" s="145">
        <f t="shared" si="294"/>
        <v>43633</v>
      </c>
      <c r="AJ494" s="143">
        <f t="shared" si="297"/>
        <v>704</v>
      </c>
      <c r="AK494" s="146">
        <v>1.0</v>
      </c>
      <c r="AL494" s="146">
        <f>sum(AK166:AK494)</f>
        <v>704</v>
      </c>
      <c r="AM494" s="143">
        <f>AM491</f>
        <v>14</v>
      </c>
      <c r="AN494" s="134"/>
      <c r="AO494" s="134"/>
      <c r="AP494" s="134"/>
      <c r="AQ494" s="134"/>
      <c r="AR494" s="134"/>
      <c r="AS494" s="134"/>
      <c r="AT494" s="134"/>
      <c r="AU494" s="134"/>
      <c r="AV494" s="134"/>
      <c r="AW494" s="134"/>
      <c r="AX494" s="134"/>
      <c r="AY494" s="134"/>
      <c r="AZ494" s="134"/>
      <c r="BA494" s="134"/>
      <c r="BB494" s="134"/>
    </row>
    <row r="495">
      <c r="A495" s="203" t="str">
        <f>Work!A238</f>
        <v>Bridgnorth Town Council</v>
      </c>
      <c r="B495" s="140">
        <f>Work!G238</f>
        <v>43634</v>
      </c>
      <c r="C495" s="142">
        <f t="shared" ref="C495:Q495" si="492">C494</f>
        <v>2129607</v>
      </c>
      <c r="D495" s="142">
        <f t="shared" si="492"/>
        <v>7564066</v>
      </c>
      <c r="E495" s="142">
        <f t="shared" si="492"/>
        <v>6229645</v>
      </c>
      <c r="F495" s="163">
        <f t="shared" si="492"/>
        <v>42734317</v>
      </c>
      <c r="G495" s="142">
        <f t="shared" si="492"/>
        <v>30817800</v>
      </c>
      <c r="H495" s="142">
        <f t="shared" si="492"/>
        <v>1325218</v>
      </c>
      <c r="I495" s="142">
        <f t="shared" si="492"/>
        <v>10214468</v>
      </c>
      <c r="J495" s="142">
        <f t="shared" si="492"/>
        <v>4894244</v>
      </c>
      <c r="K495" s="142">
        <f t="shared" si="492"/>
        <v>1678466</v>
      </c>
      <c r="L495" s="142">
        <f t="shared" si="492"/>
        <v>593206</v>
      </c>
      <c r="M495" s="142">
        <f t="shared" si="492"/>
        <v>21774</v>
      </c>
      <c r="N495" s="142">
        <f t="shared" si="492"/>
        <v>7522596</v>
      </c>
      <c r="O495" s="142">
        <f t="shared" si="492"/>
        <v>2358000</v>
      </c>
      <c r="P495" s="142">
        <f t="shared" si="492"/>
        <v>148000</v>
      </c>
      <c r="Q495" s="142">
        <f t="shared" si="492"/>
        <v>1188</v>
      </c>
      <c r="R495" s="142"/>
      <c r="S495" s="142"/>
      <c r="T495" s="142"/>
      <c r="U495" s="142"/>
      <c r="V495" s="142"/>
      <c r="W495" s="142"/>
      <c r="X495" s="142"/>
      <c r="Y495" s="142"/>
      <c r="Z495" s="142"/>
      <c r="AA495" s="142"/>
      <c r="AB495" s="142"/>
      <c r="AC495" s="142"/>
      <c r="AD495" s="142"/>
      <c r="AE495" s="142"/>
      <c r="AF495" s="142"/>
      <c r="AG495" s="158" t="s">
        <v>1086</v>
      </c>
      <c r="AH495" s="144">
        <f t="shared" si="293"/>
        <v>118232595</v>
      </c>
      <c r="AI495" s="145">
        <f t="shared" si="294"/>
        <v>43634</v>
      </c>
      <c r="AJ495" s="143">
        <f t="shared" si="297"/>
        <v>705</v>
      </c>
      <c r="AK495" s="146">
        <v>1.0</v>
      </c>
      <c r="AL495" s="146">
        <f>sum(AK166:AK495)</f>
        <v>705</v>
      </c>
      <c r="AM495" s="143">
        <f t="shared" ref="AM495:AM501" si="495">AM494</f>
        <v>14</v>
      </c>
      <c r="AN495" s="134"/>
      <c r="AO495" s="134"/>
      <c r="AP495" s="134"/>
      <c r="AQ495" s="134"/>
      <c r="AR495" s="134"/>
      <c r="AS495" s="134"/>
      <c r="AT495" s="134"/>
      <c r="AU495" s="134"/>
      <c r="AV495" s="134"/>
      <c r="AW495" s="134"/>
      <c r="AX495" s="134"/>
      <c r="AY495" s="134"/>
      <c r="AZ495" s="134"/>
      <c r="BA495" s="134"/>
      <c r="BB495" s="134"/>
    </row>
    <row r="496">
      <c r="A496" s="203" t="str">
        <f>Work!A239</f>
        <v>Coventry City Council</v>
      </c>
      <c r="B496" s="140">
        <f>Work!G239</f>
        <v>43634</v>
      </c>
      <c r="C496" s="142">
        <f t="shared" ref="C496:E496" si="493">C495</f>
        <v>2129607</v>
      </c>
      <c r="D496" s="142">
        <f t="shared" si="493"/>
        <v>7564066</v>
      </c>
      <c r="E496" s="142">
        <f t="shared" si="493"/>
        <v>6229645</v>
      </c>
      <c r="F496" s="141">
        <f>Work!E239+F495</f>
        <v>43094417</v>
      </c>
      <c r="G496" s="142">
        <f t="shared" ref="G496:Q496" si="494">G495</f>
        <v>30817800</v>
      </c>
      <c r="H496" s="142">
        <f t="shared" si="494"/>
        <v>1325218</v>
      </c>
      <c r="I496" s="142">
        <f t="shared" si="494"/>
        <v>10214468</v>
      </c>
      <c r="J496" s="142">
        <f t="shared" si="494"/>
        <v>4894244</v>
      </c>
      <c r="K496" s="142">
        <f t="shared" si="494"/>
        <v>1678466</v>
      </c>
      <c r="L496" s="142">
        <f t="shared" si="494"/>
        <v>593206</v>
      </c>
      <c r="M496" s="142">
        <f t="shared" si="494"/>
        <v>21774</v>
      </c>
      <c r="N496" s="142">
        <f t="shared" si="494"/>
        <v>7522596</v>
      </c>
      <c r="O496" s="142">
        <f t="shared" si="494"/>
        <v>2358000</v>
      </c>
      <c r="P496" s="142">
        <f t="shared" si="494"/>
        <v>148000</v>
      </c>
      <c r="Q496" s="142">
        <f t="shared" si="494"/>
        <v>1188</v>
      </c>
      <c r="R496" s="142"/>
      <c r="S496" s="142"/>
      <c r="T496" s="142"/>
      <c r="U496" s="142"/>
      <c r="V496" s="142"/>
      <c r="W496" s="142"/>
      <c r="X496" s="142"/>
      <c r="Y496" s="142"/>
      <c r="Z496" s="142"/>
      <c r="AA496" s="142"/>
      <c r="AB496" s="142"/>
      <c r="AC496" s="142"/>
      <c r="AD496" s="142"/>
      <c r="AE496" s="142"/>
      <c r="AF496" s="142"/>
      <c r="AG496" s="158" t="s">
        <v>1086</v>
      </c>
      <c r="AH496" s="144">
        <f t="shared" si="293"/>
        <v>118592695</v>
      </c>
      <c r="AI496" s="145">
        <f t="shared" si="294"/>
        <v>43634</v>
      </c>
      <c r="AJ496" s="143">
        <f t="shared" si="297"/>
        <v>706</v>
      </c>
      <c r="AK496" s="146">
        <v>1.0</v>
      </c>
      <c r="AL496" s="146">
        <f>sum(AK166:AK496)</f>
        <v>706</v>
      </c>
      <c r="AM496" s="143">
        <f t="shared" si="495"/>
        <v>14</v>
      </c>
      <c r="AN496" s="134"/>
      <c r="AO496" s="134"/>
      <c r="AP496" s="134"/>
      <c r="AQ496" s="134"/>
      <c r="AR496" s="134"/>
      <c r="AS496" s="134"/>
      <c r="AT496" s="134"/>
      <c r="AU496" s="134"/>
      <c r="AV496" s="134"/>
      <c r="AW496" s="134"/>
      <c r="AX496" s="134"/>
      <c r="AY496" s="134"/>
      <c r="AZ496" s="134"/>
      <c r="BA496" s="134"/>
      <c r="BB496" s="134"/>
    </row>
    <row r="497">
      <c r="A497" s="203" t="str">
        <f>Work!A240</f>
        <v>Isle of Man Parliament</v>
      </c>
      <c r="B497" s="140">
        <f>Work!G240</f>
        <v>43634</v>
      </c>
      <c r="C497" s="142">
        <f t="shared" ref="C497:E497" si="496">C496</f>
        <v>2129607</v>
      </c>
      <c r="D497" s="142">
        <f t="shared" si="496"/>
        <v>7564066</v>
      </c>
      <c r="E497" s="142">
        <f t="shared" si="496"/>
        <v>6229645</v>
      </c>
      <c r="F497" s="141">
        <f>Work!E240+F496</f>
        <v>43177731</v>
      </c>
      <c r="G497" s="142">
        <f t="shared" ref="G497:Q497" si="497">G496</f>
        <v>30817800</v>
      </c>
      <c r="H497" s="142">
        <f t="shared" si="497"/>
        <v>1325218</v>
      </c>
      <c r="I497" s="142">
        <f t="shared" si="497"/>
        <v>10214468</v>
      </c>
      <c r="J497" s="142">
        <f t="shared" si="497"/>
        <v>4894244</v>
      </c>
      <c r="K497" s="142">
        <f t="shared" si="497"/>
        <v>1678466</v>
      </c>
      <c r="L497" s="142">
        <f t="shared" si="497"/>
        <v>593206</v>
      </c>
      <c r="M497" s="142">
        <f t="shared" si="497"/>
        <v>21774</v>
      </c>
      <c r="N497" s="142">
        <f t="shared" si="497"/>
        <v>7522596</v>
      </c>
      <c r="O497" s="142">
        <f t="shared" si="497"/>
        <v>2358000</v>
      </c>
      <c r="P497" s="142">
        <f t="shared" si="497"/>
        <v>148000</v>
      </c>
      <c r="Q497" s="142">
        <f t="shared" si="497"/>
        <v>1188</v>
      </c>
      <c r="R497" s="142"/>
      <c r="S497" s="142"/>
      <c r="T497" s="142"/>
      <c r="U497" s="142"/>
      <c r="V497" s="142"/>
      <c r="W497" s="142"/>
      <c r="X497" s="142"/>
      <c r="Y497" s="142"/>
      <c r="Z497" s="142"/>
      <c r="AA497" s="142"/>
      <c r="AB497" s="142"/>
      <c r="AC497" s="142"/>
      <c r="AD497" s="142"/>
      <c r="AE497" s="142"/>
      <c r="AF497" s="142"/>
      <c r="AG497" s="158" t="s">
        <v>1086</v>
      </c>
      <c r="AH497" s="144">
        <f t="shared" si="293"/>
        <v>118676009</v>
      </c>
      <c r="AI497" s="145">
        <f t="shared" si="294"/>
        <v>43634</v>
      </c>
      <c r="AJ497" s="143">
        <f t="shared" si="297"/>
        <v>707</v>
      </c>
      <c r="AK497" s="146">
        <v>1.0</v>
      </c>
      <c r="AL497" s="146">
        <f>sum(AK166:AK497)</f>
        <v>707</v>
      </c>
      <c r="AM497" s="143">
        <f t="shared" si="495"/>
        <v>14</v>
      </c>
      <c r="AN497" s="134"/>
      <c r="AO497" s="134"/>
      <c r="AP497" s="134"/>
      <c r="AQ497" s="134"/>
      <c r="AR497" s="134"/>
      <c r="AS497" s="134"/>
      <c r="AT497" s="134"/>
      <c r="AU497" s="134"/>
      <c r="AV497" s="134"/>
      <c r="AW497" s="134"/>
      <c r="AX497" s="134"/>
      <c r="AY497" s="134"/>
      <c r="AZ497" s="134"/>
      <c r="BA497" s="134"/>
      <c r="BB497" s="134"/>
    </row>
    <row r="498">
      <c r="A498" s="203" t="str">
        <f>Work!A241</f>
        <v>Mole Valley District Council</v>
      </c>
      <c r="B498" s="140">
        <f>Work!G241</f>
        <v>43634</v>
      </c>
      <c r="C498" s="142">
        <f t="shared" ref="C498:E498" si="498">C497</f>
        <v>2129607</v>
      </c>
      <c r="D498" s="142">
        <f t="shared" si="498"/>
        <v>7564066</v>
      </c>
      <c r="E498" s="142">
        <f t="shared" si="498"/>
        <v>6229645</v>
      </c>
      <c r="F498" s="141">
        <f>Work!E241+F497</f>
        <v>43264831</v>
      </c>
      <c r="G498" s="142">
        <f t="shared" ref="G498:Q498" si="499">G497</f>
        <v>30817800</v>
      </c>
      <c r="H498" s="142">
        <f t="shared" si="499"/>
        <v>1325218</v>
      </c>
      <c r="I498" s="142">
        <f t="shared" si="499"/>
        <v>10214468</v>
      </c>
      <c r="J498" s="142">
        <f t="shared" si="499"/>
        <v>4894244</v>
      </c>
      <c r="K498" s="142">
        <f t="shared" si="499"/>
        <v>1678466</v>
      </c>
      <c r="L498" s="142">
        <f t="shared" si="499"/>
        <v>593206</v>
      </c>
      <c r="M498" s="142">
        <f t="shared" si="499"/>
        <v>21774</v>
      </c>
      <c r="N498" s="142">
        <f t="shared" si="499"/>
        <v>7522596</v>
      </c>
      <c r="O498" s="142">
        <f t="shared" si="499"/>
        <v>2358000</v>
      </c>
      <c r="P498" s="142">
        <f t="shared" si="499"/>
        <v>148000</v>
      </c>
      <c r="Q498" s="142">
        <f t="shared" si="499"/>
        <v>1188</v>
      </c>
      <c r="R498" s="142"/>
      <c r="S498" s="142"/>
      <c r="T498" s="142"/>
      <c r="U498" s="142"/>
      <c r="V498" s="142"/>
      <c r="W498" s="142"/>
      <c r="X498" s="142"/>
      <c r="Y498" s="142"/>
      <c r="Z498" s="142"/>
      <c r="AA498" s="142"/>
      <c r="AB498" s="142"/>
      <c r="AC498" s="142"/>
      <c r="AD498" s="142"/>
      <c r="AE498" s="142"/>
      <c r="AF498" s="142"/>
      <c r="AG498" s="158" t="s">
        <v>1086</v>
      </c>
      <c r="AH498" s="144">
        <f t="shared" si="293"/>
        <v>118763109</v>
      </c>
      <c r="AI498" s="145">
        <f t="shared" si="294"/>
        <v>43634</v>
      </c>
      <c r="AJ498" s="143">
        <f t="shared" si="297"/>
        <v>708</v>
      </c>
      <c r="AK498" s="146">
        <v>1.0</v>
      </c>
      <c r="AL498" s="146">
        <f>sum(AK166:AK498)</f>
        <v>708</v>
      </c>
      <c r="AM498" s="143">
        <f t="shared" si="495"/>
        <v>14</v>
      </c>
      <c r="AN498" s="134"/>
      <c r="AO498" s="134"/>
      <c r="AP498" s="134"/>
      <c r="AQ498" s="134"/>
      <c r="AR498" s="134"/>
      <c r="AS498" s="134"/>
      <c r="AT498" s="134"/>
      <c r="AU498" s="134"/>
      <c r="AV498" s="134"/>
      <c r="AW498" s="134"/>
      <c r="AX498" s="134"/>
      <c r="AY498" s="134"/>
      <c r="AZ498" s="134"/>
      <c r="BA498" s="134"/>
      <c r="BB498" s="134"/>
    </row>
    <row r="499">
      <c r="A499" s="203" t="str">
        <f>Work!A436</f>
        <v>Saarbrücken City Council</v>
      </c>
      <c r="B499" s="140">
        <f>Work!G436</f>
        <v>43634</v>
      </c>
      <c r="C499" s="142">
        <f t="shared" ref="C499:J499" si="500">C498</f>
        <v>2129607</v>
      </c>
      <c r="D499" s="142">
        <f t="shared" si="500"/>
        <v>7564066</v>
      </c>
      <c r="E499" s="142">
        <f t="shared" si="500"/>
        <v>6229645</v>
      </c>
      <c r="F499" s="142">
        <f t="shared" si="500"/>
        <v>43264831</v>
      </c>
      <c r="G499" s="142">
        <f t="shared" si="500"/>
        <v>30817800</v>
      </c>
      <c r="H499" s="142">
        <f t="shared" si="500"/>
        <v>1325218</v>
      </c>
      <c r="I499" s="142">
        <f t="shared" si="500"/>
        <v>10214468</v>
      </c>
      <c r="J499" s="142">
        <f t="shared" si="500"/>
        <v>4894244</v>
      </c>
      <c r="K499" s="141">
        <f>Work!E436+K498</f>
        <v>1859207</v>
      </c>
      <c r="L499" s="142">
        <f t="shared" ref="L499:Q499" si="501">L498</f>
        <v>593206</v>
      </c>
      <c r="M499" s="142">
        <f t="shared" si="501"/>
        <v>21774</v>
      </c>
      <c r="N499" s="142">
        <f t="shared" si="501"/>
        <v>7522596</v>
      </c>
      <c r="O499" s="142">
        <f t="shared" si="501"/>
        <v>2358000</v>
      </c>
      <c r="P499" s="142">
        <f t="shared" si="501"/>
        <v>148000</v>
      </c>
      <c r="Q499" s="142">
        <f t="shared" si="501"/>
        <v>1188</v>
      </c>
      <c r="R499" s="142"/>
      <c r="S499" s="142"/>
      <c r="T499" s="142"/>
      <c r="U499" s="142"/>
      <c r="V499" s="142"/>
      <c r="W499" s="142"/>
      <c r="X499" s="142"/>
      <c r="Y499" s="142"/>
      <c r="Z499" s="142"/>
      <c r="AA499" s="142"/>
      <c r="AB499" s="142"/>
      <c r="AC499" s="142"/>
      <c r="AD499" s="142"/>
      <c r="AE499" s="142"/>
      <c r="AF499" s="142"/>
      <c r="AG499" s="146" t="s">
        <v>2360</v>
      </c>
      <c r="AH499" s="144">
        <f t="shared" si="293"/>
        <v>118943850</v>
      </c>
      <c r="AI499" s="145">
        <f t="shared" si="294"/>
        <v>43634</v>
      </c>
      <c r="AJ499" s="143">
        <f t="shared" si="297"/>
        <v>709</v>
      </c>
      <c r="AK499" s="146">
        <v>1.0</v>
      </c>
      <c r="AL499" s="146">
        <f t="shared" ref="AL499:AL501" si="504">sum(AK166:AK499)</f>
        <v>709</v>
      </c>
      <c r="AM499" s="143">
        <f t="shared" si="495"/>
        <v>14</v>
      </c>
      <c r="AN499" s="134"/>
      <c r="AO499" s="134"/>
      <c r="AP499" s="134"/>
      <c r="AQ499" s="134"/>
      <c r="AR499" s="134"/>
      <c r="AS499" s="134"/>
      <c r="AT499" s="134"/>
      <c r="AU499" s="134"/>
      <c r="AV499" s="134"/>
      <c r="AW499" s="134"/>
      <c r="AX499" s="134"/>
      <c r="AY499" s="134"/>
      <c r="AZ499" s="134"/>
      <c r="BA499" s="134"/>
      <c r="BB499" s="134"/>
    </row>
    <row r="500">
      <c r="A500" s="199" t="str">
        <f>Data!A797</f>
        <v>Herne City Council</v>
      </c>
      <c r="B500" s="140">
        <f>Data!E797</f>
        <v>43634</v>
      </c>
      <c r="C500" s="142">
        <f t="shared" ref="C500:J500" si="502">C499</f>
        <v>2129607</v>
      </c>
      <c r="D500" s="142">
        <f t="shared" si="502"/>
        <v>7564066</v>
      </c>
      <c r="E500" s="142">
        <f t="shared" si="502"/>
        <v>6229645</v>
      </c>
      <c r="F500" s="142">
        <f t="shared" si="502"/>
        <v>43264831</v>
      </c>
      <c r="G500" s="142">
        <f t="shared" si="502"/>
        <v>30817800</v>
      </c>
      <c r="H500" s="142">
        <f t="shared" si="502"/>
        <v>1325218</v>
      </c>
      <c r="I500" s="142">
        <f t="shared" si="502"/>
        <v>10214468</v>
      </c>
      <c r="J500" s="142">
        <f t="shared" si="502"/>
        <v>4894244</v>
      </c>
      <c r="K500" s="141">
        <f>Data!D797+K499</f>
        <v>2015581</v>
      </c>
      <c r="L500" s="142">
        <f t="shared" ref="L500:Q500" si="503">L499</f>
        <v>593206</v>
      </c>
      <c r="M500" s="142">
        <f t="shared" si="503"/>
        <v>21774</v>
      </c>
      <c r="N500" s="142">
        <f t="shared" si="503"/>
        <v>7522596</v>
      </c>
      <c r="O500" s="142">
        <f t="shared" si="503"/>
        <v>2358000</v>
      </c>
      <c r="P500" s="142">
        <f t="shared" si="503"/>
        <v>148000</v>
      </c>
      <c r="Q500" s="142">
        <f t="shared" si="503"/>
        <v>1188</v>
      </c>
      <c r="R500" s="142"/>
      <c r="S500" s="142"/>
      <c r="T500" s="142"/>
      <c r="U500" s="142"/>
      <c r="V500" s="142"/>
      <c r="W500" s="142"/>
      <c r="X500" s="142"/>
      <c r="Y500" s="142"/>
      <c r="Z500" s="142"/>
      <c r="AA500" s="142"/>
      <c r="AB500" s="142"/>
      <c r="AC500" s="142"/>
      <c r="AD500" s="142"/>
      <c r="AE500" s="142"/>
      <c r="AF500" s="142"/>
      <c r="AG500" s="146" t="s">
        <v>2360</v>
      </c>
      <c r="AH500" s="144">
        <f t="shared" si="293"/>
        <v>119100224</v>
      </c>
      <c r="AI500" s="145">
        <f t="shared" si="294"/>
        <v>43634</v>
      </c>
      <c r="AJ500" s="143">
        <f t="shared" si="297"/>
        <v>710</v>
      </c>
      <c r="AK500" s="146">
        <v>1.0</v>
      </c>
      <c r="AL500" s="146">
        <f t="shared" si="504"/>
        <v>709</v>
      </c>
      <c r="AM500" s="143">
        <f t="shared" si="495"/>
        <v>14</v>
      </c>
      <c r="AN500" s="134"/>
      <c r="AO500" s="134"/>
      <c r="AP500" s="134"/>
      <c r="AQ500" s="134"/>
      <c r="AR500" s="134"/>
      <c r="AS500" s="134"/>
      <c r="AT500" s="134"/>
      <c r="AU500" s="134"/>
      <c r="AV500" s="134"/>
      <c r="AW500" s="134"/>
      <c r="AX500" s="134"/>
      <c r="AY500" s="134"/>
      <c r="AZ500" s="134"/>
      <c r="BA500" s="134"/>
      <c r="BB500" s="134"/>
    </row>
    <row r="501">
      <c r="A501" s="199" t="str">
        <f>Data!A828</f>
        <v>Neumünster Council</v>
      </c>
      <c r="B501" s="140">
        <f>Data!E828</f>
        <v>43634</v>
      </c>
      <c r="C501" s="142">
        <f t="shared" ref="C501:J501" si="505">C500</f>
        <v>2129607</v>
      </c>
      <c r="D501" s="142">
        <f t="shared" si="505"/>
        <v>7564066</v>
      </c>
      <c r="E501" s="142">
        <f t="shared" si="505"/>
        <v>6229645</v>
      </c>
      <c r="F501" s="142">
        <f t="shared" si="505"/>
        <v>43264831</v>
      </c>
      <c r="G501" s="142">
        <f t="shared" si="505"/>
        <v>30817800</v>
      </c>
      <c r="H501" s="142">
        <f t="shared" si="505"/>
        <v>1325218</v>
      </c>
      <c r="I501" s="142">
        <f t="shared" si="505"/>
        <v>10214468</v>
      </c>
      <c r="J501" s="142">
        <f t="shared" si="505"/>
        <v>4894244</v>
      </c>
      <c r="K501" s="141">
        <f>Data!D828+K500</f>
        <v>2095068</v>
      </c>
      <c r="L501" s="142">
        <f t="shared" ref="L501:Q501" si="506">L500</f>
        <v>593206</v>
      </c>
      <c r="M501" s="142">
        <f t="shared" si="506"/>
        <v>21774</v>
      </c>
      <c r="N501" s="142">
        <f t="shared" si="506"/>
        <v>7522596</v>
      </c>
      <c r="O501" s="142">
        <f t="shared" si="506"/>
        <v>2358000</v>
      </c>
      <c r="P501" s="142">
        <f t="shared" si="506"/>
        <v>148000</v>
      </c>
      <c r="Q501" s="142">
        <f t="shared" si="506"/>
        <v>1188</v>
      </c>
      <c r="R501" s="142"/>
      <c r="S501" s="142"/>
      <c r="T501" s="142"/>
      <c r="U501" s="142"/>
      <c r="V501" s="142"/>
      <c r="W501" s="142"/>
      <c r="X501" s="142"/>
      <c r="Y501" s="142"/>
      <c r="Z501" s="142"/>
      <c r="AA501" s="142"/>
      <c r="AB501" s="142"/>
      <c r="AC501" s="142"/>
      <c r="AD501" s="142"/>
      <c r="AE501" s="142"/>
      <c r="AF501" s="142"/>
      <c r="AG501" s="146" t="s">
        <v>2360</v>
      </c>
      <c r="AH501" s="144">
        <f t="shared" si="293"/>
        <v>119179711</v>
      </c>
      <c r="AI501" s="145">
        <f t="shared" si="294"/>
        <v>43634</v>
      </c>
      <c r="AJ501" s="143">
        <f t="shared" si="297"/>
        <v>711</v>
      </c>
      <c r="AK501" s="146">
        <v>1.0</v>
      </c>
      <c r="AL501" s="146">
        <f t="shared" si="504"/>
        <v>709</v>
      </c>
      <c r="AM501" s="143">
        <f t="shared" si="495"/>
        <v>14</v>
      </c>
      <c r="AN501" s="134"/>
      <c r="AO501" s="134"/>
      <c r="AP501" s="134"/>
      <c r="AQ501" s="134"/>
      <c r="AR501" s="134"/>
      <c r="AS501" s="134"/>
      <c r="AT501" s="134"/>
      <c r="AU501" s="134"/>
      <c r="AV501" s="134"/>
      <c r="AW501" s="134"/>
      <c r="AX501" s="134"/>
      <c r="AY501" s="134"/>
      <c r="AZ501" s="134"/>
      <c r="BA501" s="134"/>
      <c r="BB501" s="134"/>
    </row>
    <row r="502">
      <c r="A502" s="203" t="str">
        <f>Work!A437</f>
        <v>Aachen City Council</v>
      </c>
      <c r="B502" s="140">
        <f>Work!G437</f>
        <v>43635</v>
      </c>
      <c r="C502" s="142">
        <f t="shared" ref="C502:J502" si="507">C501</f>
        <v>2129607</v>
      </c>
      <c r="D502" s="142">
        <f t="shared" si="507"/>
        <v>7564066</v>
      </c>
      <c r="E502" s="142">
        <f t="shared" si="507"/>
        <v>6229645</v>
      </c>
      <c r="F502" s="142">
        <f t="shared" si="507"/>
        <v>43264831</v>
      </c>
      <c r="G502" s="142">
        <f t="shared" si="507"/>
        <v>30817800</v>
      </c>
      <c r="H502" s="142">
        <f t="shared" si="507"/>
        <v>1325218</v>
      </c>
      <c r="I502" s="142">
        <f t="shared" si="507"/>
        <v>10214468</v>
      </c>
      <c r="J502" s="142">
        <f t="shared" si="507"/>
        <v>4894244</v>
      </c>
      <c r="K502" s="141">
        <f>Work!E437+K501</f>
        <v>2341068</v>
      </c>
      <c r="L502" s="142">
        <f t="shared" ref="L502:Q502" si="508">L501</f>
        <v>593206</v>
      </c>
      <c r="M502" s="142">
        <f t="shared" si="508"/>
        <v>21774</v>
      </c>
      <c r="N502" s="142">
        <f t="shared" si="508"/>
        <v>7522596</v>
      </c>
      <c r="O502" s="142">
        <f t="shared" si="508"/>
        <v>2358000</v>
      </c>
      <c r="P502" s="142">
        <f t="shared" si="508"/>
        <v>148000</v>
      </c>
      <c r="Q502" s="142">
        <f t="shared" si="508"/>
        <v>1188</v>
      </c>
      <c r="R502" s="142"/>
      <c r="S502" s="142"/>
      <c r="T502" s="142"/>
      <c r="U502" s="142"/>
      <c r="V502" s="142"/>
      <c r="W502" s="142"/>
      <c r="X502" s="142"/>
      <c r="Y502" s="142"/>
      <c r="Z502" s="142"/>
      <c r="AA502" s="142"/>
      <c r="AB502" s="142"/>
      <c r="AC502" s="142"/>
      <c r="AD502" s="142"/>
      <c r="AE502" s="142"/>
      <c r="AF502" s="142"/>
      <c r="AG502" s="146" t="s">
        <v>2360</v>
      </c>
      <c r="AH502" s="144">
        <f t="shared" si="293"/>
        <v>119425711</v>
      </c>
      <c r="AI502" s="145">
        <f t="shared" si="294"/>
        <v>43635</v>
      </c>
      <c r="AJ502" s="143">
        <f t="shared" si="297"/>
        <v>712</v>
      </c>
      <c r="AK502" s="146">
        <v>1.0</v>
      </c>
      <c r="AL502" s="146">
        <f>sum(AK166:AK502)</f>
        <v>712</v>
      </c>
      <c r="AM502" s="143">
        <f>AM499</f>
        <v>14</v>
      </c>
      <c r="AN502" s="134"/>
      <c r="AO502" s="134"/>
      <c r="AP502" s="134"/>
      <c r="AQ502" s="134"/>
      <c r="AR502" s="134"/>
      <c r="AS502" s="134"/>
      <c r="AT502" s="134"/>
      <c r="AU502" s="134"/>
      <c r="AV502" s="134"/>
      <c r="AW502" s="134"/>
      <c r="AX502" s="134"/>
      <c r="AY502" s="134"/>
      <c r="AZ502" s="134"/>
      <c r="BA502" s="134"/>
      <c r="BB502" s="134"/>
    </row>
    <row r="503">
      <c r="A503" s="203" t="str">
        <f>Work!A242</f>
        <v>Chichester City Council</v>
      </c>
      <c r="B503" s="140">
        <f>Work!G242</f>
        <v>43635</v>
      </c>
      <c r="C503" s="142">
        <f t="shared" ref="C503:Q503" si="509">C502</f>
        <v>2129607</v>
      </c>
      <c r="D503" s="142">
        <f t="shared" si="509"/>
        <v>7564066</v>
      </c>
      <c r="E503" s="142">
        <f t="shared" si="509"/>
        <v>6229645</v>
      </c>
      <c r="F503" s="163">
        <f t="shared" si="509"/>
        <v>43264831</v>
      </c>
      <c r="G503" s="142">
        <f t="shared" si="509"/>
        <v>30817800</v>
      </c>
      <c r="H503" s="142">
        <f t="shared" si="509"/>
        <v>1325218</v>
      </c>
      <c r="I503" s="142">
        <f t="shared" si="509"/>
        <v>10214468</v>
      </c>
      <c r="J503" s="142">
        <f t="shared" si="509"/>
        <v>4894244</v>
      </c>
      <c r="K503" s="142">
        <f t="shared" si="509"/>
        <v>2341068</v>
      </c>
      <c r="L503" s="142">
        <f t="shared" si="509"/>
        <v>593206</v>
      </c>
      <c r="M503" s="142">
        <f t="shared" si="509"/>
        <v>21774</v>
      </c>
      <c r="N503" s="142">
        <f t="shared" si="509"/>
        <v>7522596</v>
      </c>
      <c r="O503" s="142">
        <f t="shared" si="509"/>
        <v>2358000</v>
      </c>
      <c r="P503" s="142">
        <f t="shared" si="509"/>
        <v>148000</v>
      </c>
      <c r="Q503" s="142">
        <f t="shared" si="509"/>
        <v>1188</v>
      </c>
      <c r="R503" s="142"/>
      <c r="S503" s="142"/>
      <c r="T503" s="142"/>
      <c r="U503" s="142"/>
      <c r="V503" s="142"/>
      <c r="W503" s="142"/>
      <c r="X503" s="142"/>
      <c r="Y503" s="142"/>
      <c r="Z503" s="142"/>
      <c r="AA503" s="142"/>
      <c r="AB503" s="142"/>
      <c r="AC503" s="142"/>
      <c r="AD503" s="142"/>
      <c r="AE503" s="142"/>
      <c r="AF503" s="142"/>
      <c r="AG503" s="158" t="s">
        <v>1086</v>
      </c>
      <c r="AH503" s="144">
        <f t="shared" si="293"/>
        <v>119425711</v>
      </c>
      <c r="AI503" s="145">
        <f t="shared" si="294"/>
        <v>43635</v>
      </c>
      <c r="AJ503" s="143">
        <f t="shared" si="297"/>
        <v>713</v>
      </c>
      <c r="AK503" s="146">
        <v>1.0</v>
      </c>
      <c r="AL503" s="146">
        <f>sum(AK166:AK503)</f>
        <v>713</v>
      </c>
      <c r="AM503" s="143">
        <f t="shared" ref="AM503:AM511" si="512">AM502</f>
        <v>14</v>
      </c>
      <c r="AN503" s="134"/>
      <c r="AO503" s="134"/>
      <c r="AP503" s="134"/>
      <c r="AQ503" s="134"/>
      <c r="AR503" s="134"/>
      <c r="AS503" s="134"/>
      <c r="AT503" s="134"/>
      <c r="AU503" s="134"/>
      <c r="AV503" s="134"/>
      <c r="AW503" s="134"/>
      <c r="AX503" s="134"/>
      <c r="AY503" s="134"/>
      <c r="AZ503" s="134"/>
      <c r="BA503" s="134"/>
      <c r="BB503" s="134"/>
    </row>
    <row r="504">
      <c r="A504" s="203" t="str">
        <f>Work!A243</f>
        <v>Cockermouth Town Council</v>
      </c>
      <c r="B504" s="140">
        <f>Work!G243</f>
        <v>43635</v>
      </c>
      <c r="C504" s="142">
        <f t="shared" ref="C504:E504" si="510">C503</f>
        <v>2129607</v>
      </c>
      <c r="D504" s="142">
        <f t="shared" si="510"/>
        <v>7564066</v>
      </c>
      <c r="E504" s="142">
        <f t="shared" si="510"/>
        <v>6229645</v>
      </c>
      <c r="F504" s="141">
        <f>Work!E243+F503</f>
        <v>43273592</v>
      </c>
      <c r="G504" s="142">
        <f t="shared" ref="G504:Q504" si="511">G503</f>
        <v>30817800</v>
      </c>
      <c r="H504" s="142">
        <f t="shared" si="511"/>
        <v>1325218</v>
      </c>
      <c r="I504" s="142">
        <f t="shared" si="511"/>
        <v>10214468</v>
      </c>
      <c r="J504" s="142">
        <f t="shared" si="511"/>
        <v>4894244</v>
      </c>
      <c r="K504" s="142">
        <f t="shared" si="511"/>
        <v>2341068</v>
      </c>
      <c r="L504" s="142">
        <f t="shared" si="511"/>
        <v>593206</v>
      </c>
      <c r="M504" s="142">
        <f t="shared" si="511"/>
        <v>21774</v>
      </c>
      <c r="N504" s="142">
        <f t="shared" si="511"/>
        <v>7522596</v>
      </c>
      <c r="O504" s="142">
        <f t="shared" si="511"/>
        <v>2358000</v>
      </c>
      <c r="P504" s="142">
        <f t="shared" si="511"/>
        <v>148000</v>
      </c>
      <c r="Q504" s="142">
        <f t="shared" si="511"/>
        <v>1188</v>
      </c>
      <c r="R504" s="142"/>
      <c r="S504" s="142"/>
      <c r="T504" s="142"/>
      <c r="U504" s="142"/>
      <c r="V504" s="142"/>
      <c r="W504" s="142"/>
      <c r="X504" s="142"/>
      <c r="Y504" s="142"/>
      <c r="Z504" s="142"/>
      <c r="AA504" s="142"/>
      <c r="AB504" s="142"/>
      <c r="AC504" s="142"/>
      <c r="AD504" s="142"/>
      <c r="AE504" s="142"/>
      <c r="AF504" s="142"/>
      <c r="AG504" s="158" t="s">
        <v>1086</v>
      </c>
      <c r="AH504" s="144">
        <f t="shared" si="293"/>
        <v>119434472</v>
      </c>
      <c r="AI504" s="145">
        <f t="shared" si="294"/>
        <v>43635</v>
      </c>
      <c r="AJ504" s="143">
        <f t="shared" si="297"/>
        <v>714</v>
      </c>
      <c r="AK504" s="146">
        <v>1.0</v>
      </c>
      <c r="AL504" s="146">
        <f>sum(AK166:AK504)</f>
        <v>714</v>
      </c>
      <c r="AM504" s="143">
        <f t="shared" si="512"/>
        <v>14</v>
      </c>
      <c r="AN504" s="134"/>
      <c r="AO504" s="134"/>
      <c r="AP504" s="134"/>
      <c r="AQ504" s="134"/>
      <c r="AR504" s="134"/>
      <c r="AS504" s="134"/>
      <c r="AT504" s="134"/>
      <c r="AU504" s="134"/>
      <c r="AV504" s="134"/>
      <c r="AW504" s="134"/>
      <c r="AX504" s="134"/>
      <c r="AY504" s="134"/>
      <c r="AZ504" s="134"/>
      <c r="BA504" s="134"/>
      <c r="BB504" s="134"/>
    </row>
    <row r="505">
      <c r="A505" s="203" t="str">
        <f>Work!A244</f>
        <v>Hounslow London Borough Council</v>
      </c>
      <c r="B505" s="140">
        <f>Work!G244</f>
        <v>43635</v>
      </c>
      <c r="C505" s="142">
        <f t="shared" ref="C505:Q505" si="513">C504</f>
        <v>2129607</v>
      </c>
      <c r="D505" s="142">
        <f t="shared" si="513"/>
        <v>7564066</v>
      </c>
      <c r="E505" s="142">
        <f t="shared" si="513"/>
        <v>6229645</v>
      </c>
      <c r="F505" s="163">
        <f t="shared" si="513"/>
        <v>43273592</v>
      </c>
      <c r="G505" s="142">
        <f t="shared" si="513"/>
        <v>30817800</v>
      </c>
      <c r="H505" s="142">
        <f t="shared" si="513"/>
        <v>1325218</v>
      </c>
      <c r="I505" s="142">
        <f t="shared" si="513"/>
        <v>10214468</v>
      </c>
      <c r="J505" s="142">
        <f t="shared" si="513"/>
        <v>4894244</v>
      </c>
      <c r="K505" s="142">
        <f t="shared" si="513"/>
        <v>2341068</v>
      </c>
      <c r="L505" s="142">
        <f t="shared" si="513"/>
        <v>593206</v>
      </c>
      <c r="M505" s="142">
        <f t="shared" si="513"/>
        <v>21774</v>
      </c>
      <c r="N505" s="142">
        <f t="shared" si="513"/>
        <v>7522596</v>
      </c>
      <c r="O505" s="142">
        <f t="shared" si="513"/>
        <v>2358000</v>
      </c>
      <c r="P505" s="142">
        <f t="shared" si="513"/>
        <v>148000</v>
      </c>
      <c r="Q505" s="142">
        <f t="shared" si="513"/>
        <v>1188</v>
      </c>
      <c r="R505" s="142"/>
      <c r="S505" s="142"/>
      <c r="T505" s="142"/>
      <c r="U505" s="142"/>
      <c r="V505" s="142"/>
      <c r="W505" s="142"/>
      <c r="X505" s="142"/>
      <c r="Y505" s="142"/>
      <c r="Z505" s="142"/>
      <c r="AA505" s="142"/>
      <c r="AB505" s="142"/>
      <c r="AC505" s="142"/>
      <c r="AD505" s="142"/>
      <c r="AE505" s="142"/>
      <c r="AF505" s="142"/>
      <c r="AG505" s="158" t="s">
        <v>1086</v>
      </c>
      <c r="AH505" s="144">
        <f t="shared" si="293"/>
        <v>119434472</v>
      </c>
      <c r="AI505" s="145">
        <f t="shared" si="294"/>
        <v>43635</v>
      </c>
      <c r="AJ505" s="143">
        <f t="shared" si="297"/>
        <v>715</v>
      </c>
      <c r="AK505" s="146">
        <v>1.0</v>
      </c>
      <c r="AL505" s="146">
        <f>sum(AK166:AK505)</f>
        <v>715</v>
      </c>
      <c r="AM505" s="143">
        <f t="shared" si="512"/>
        <v>14</v>
      </c>
      <c r="AN505" s="134"/>
      <c r="AO505" s="134"/>
      <c r="AP505" s="134"/>
      <c r="AQ505" s="134"/>
      <c r="AR505" s="134"/>
      <c r="AS505" s="134"/>
      <c r="AT505" s="134"/>
      <c r="AU505" s="134"/>
      <c r="AV505" s="134"/>
      <c r="AW505" s="134"/>
      <c r="AX505" s="134"/>
      <c r="AY505" s="134"/>
      <c r="AZ505" s="134"/>
      <c r="BA505" s="134"/>
      <c r="BB505" s="134"/>
    </row>
    <row r="506">
      <c r="A506" s="203" t="str">
        <f>Work!A409</f>
        <v>Lyon 1st Arrondissement Council</v>
      </c>
      <c r="B506" s="140">
        <f>Work!G409</f>
        <v>43635</v>
      </c>
      <c r="C506" s="142">
        <f t="shared" ref="C506:K506" si="514">C505</f>
        <v>2129607</v>
      </c>
      <c r="D506" s="142">
        <f t="shared" si="514"/>
        <v>7564066</v>
      </c>
      <c r="E506" s="142">
        <f t="shared" si="514"/>
        <v>6229645</v>
      </c>
      <c r="F506" s="142">
        <f t="shared" si="514"/>
        <v>43273592</v>
      </c>
      <c r="G506" s="142">
        <f t="shared" si="514"/>
        <v>30817800</v>
      </c>
      <c r="H506" s="142">
        <f t="shared" si="514"/>
        <v>1325218</v>
      </c>
      <c r="I506" s="142">
        <f t="shared" si="514"/>
        <v>10214468</v>
      </c>
      <c r="J506" s="142">
        <f t="shared" si="514"/>
        <v>4894244</v>
      </c>
      <c r="K506" s="142">
        <f t="shared" si="514"/>
        <v>2341068</v>
      </c>
      <c r="L506" s="141">
        <f>Work!E409+L505</f>
        <v>623629</v>
      </c>
      <c r="M506" s="142">
        <f t="shared" ref="M506:Q506" si="515">M505</f>
        <v>21774</v>
      </c>
      <c r="N506" s="142">
        <f t="shared" si="515"/>
        <v>7522596</v>
      </c>
      <c r="O506" s="142">
        <f t="shared" si="515"/>
        <v>2358000</v>
      </c>
      <c r="P506" s="142">
        <f t="shared" si="515"/>
        <v>148000</v>
      </c>
      <c r="Q506" s="142">
        <f t="shared" si="515"/>
        <v>1188</v>
      </c>
      <c r="R506" s="142"/>
      <c r="S506" s="142"/>
      <c r="T506" s="142"/>
      <c r="U506" s="142"/>
      <c r="V506" s="142"/>
      <c r="W506" s="142"/>
      <c r="X506" s="142"/>
      <c r="Y506" s="142"/>
      <c r="Z506" s="142"/>
      <c r="AA506" s="142"/>
      <c r="AB506" s="142"/>
      <c r="AC506" s="142"/>
      <c r="AD506" s="142"/>
      <c r="AE506" s="142"/>
      <c r="AF506" s="142"/>
      <c r="AG506" s="146" t="s">
        <v>2442</v>
      </c>
      <c r="AH506" s="144">
        <f t="shared" si="293"/>
        <v>119464895</v>
      </c>
      <c r="AI506" s="145">
        <f t="shared" si="294"/>
        <v>43635</v>
      </c>
      <c r="AJ506" s="143">
        <f t="shared" si="297"/>
        <v>716</v>
      </c>
      <c r="AK506" s="146">
        <v>1.0</v>
      </c>
      <c r="AL506" s="146">
        <f>sum(AK166:AK506)</f>
        <v>716</v>
      </c>
      <c r="AM506" s="143">
        <f t="shared" si="512"/>
        <v>14</v>
      </c>
      <c r="AN506" s="134"/>
      <c r="AO506" s="134"/>
      <c r="AP506" s="134"/>
      <c r="AQ506" s="134"/>
      <c r="AR506" s="134"/>
      <c r="AS506" s="134"/>
      <c r="AT506" s="134"/>
      <c r="AU506" s="134"/>
      <c r="AV506" s="134"/>
      <c r="AW506" s="134"/>
      <c r="AX506" s="134"/>
      <c r="AY506" s="134"/>
      <c r="AZ506" s="134"/>
      <c r="BA506" s="134"/>
      <c r="BB506" s="134"/>
    </row>
    <row r="507">
      <c r="A507" s="203" t="str">
        <f>Work!A386</f>
        <v>Mississauga City Council</v>
      </c>
      <c r="B507" s="140">
        <f>Work!G386</f>
        <v>43635</v>
      </c>
      <c r="C507" s="142">
        <f t="shared" ref="C507:Q507" si="516">C506</f>
        <v>2129607</v>
      </c>
      <c r="D507" s="142">
        <f t="shared" si="516"/>
        <v>7564066</v>
      </c>
      <c r="E507" s="142">
        <f t="shared" si="516"/>
        <v>6229645</v>
      </c>
      <c r="F507" s="142">
        <f t="shared" si="516"/>
        <v>43273592</v>
      </c>
      <c r="G507" s="163">
        <f t="shared" si="516"/>
        <v>30817800</v>
      </c>
      <c r="H507" s="142">
        <f t="shared" si="516"/>
        <v>1325218</v>
      </c>
      <c r="I507" s="142">
        <f t="shared" si="516"/>
        <v>10214468</v>
      </c>
      <c r="J507" s="142">
        <f t="shared" si="516"/>
        <v>4894244</v>
      </c>
      <c r="K507" s="142">
        <f t="shared" si="516"/>
        <v>2341068</v>
      </c>
      <c r="L507" s="142">
        <f t="shared" si="516"/>
        <v>623629</v>
      </c>
      <c r="M507" s="142">
        <f t="shared" si="516"/>
        <v>21774</v>
      </c>
      <c r="N507" s="142">
        <f t="shared" si="516"/>
        <v>7522596</v>
      </c>
      <c r="O507" s="142">
        <f t="shared" si="516"/>
        <v>2358000</v>
      </c>
      <c r="P507" s="142">
        <f t="shared" si="516"/>
        <v>148000</v>
      </c>
      <c r="Q507" s="142">
        <f t="shared" si="516"/>
        <v>1188</v>
      </c>
      <c r="R507" s="142"/>
      <c r="S507" s="142"/>
      <c r="T507" s="142"/>
      <c r="U507" s="142"/>
      <c r="V507" s="142"/>
      <c r="W507" s="142"/>
      <c r="X507" s="142"/>
      <c r="Y507" s="142"/>
      <c r="Z507" s="142"/>
      <c r="AA507" s="142"/>
      <c r="AB507" s="142"/>
      <c r="AC507" s="142"/>
      <c r="AD507" s="142"/>
      <c r="AE507" s="142"/>
      <c r="AF507" s="142"/>
      <c r="AG507" s="146" t="s">
        <v>1206</v>
      </c>
      <c r="AH507" s="144">
        <f t="shared" si="293"/>
        <v>119464895</v>
      </c>
      <c r="AI507" s="145">
        <f t="shared" si="294"/>
        <v>43635</v>
      </c>
      <c r="AJ507" s="143">
        <f t="shared" si="297"/>
        <v>717</v>
      </c>
      <c r="AK507" s="146">
        <v>1.0</v>
      </c>
      <c r="AL507" s="146">
        <f>sum(AK166:AK507)</f>
        <v>717</v>
      </c>
      <c r="AM507" s="143">
        <f t="shared" si="512"/>
        <v>14</v>
      </c>
      <c r="AN507" s="134"/>
      <c r="AO507" s="134"/>
      <c r="AP507" s="134"/>
      <c r="AQ507" s="134"/>
      <c r="AR507" s="134"/>
      <c r="AS507" s="134"/>
      <c r="AT507" s="134"/>
      <c r="AU507" s="134"/>
      <c r="AV507" s="134"/>
      <c r="AW507" s="134"/>
      <c r="AX507" s="134"/>
      <c r="AY507" s="134"/>
      <c r="AZ507" s="134"/>
      <c r="BA507" s="134"/>
      <c r="BB507" s="134"/>
    </row>
    <row r="508">
      <c r="A508" s="203" t="str">
        <f>Work!A245</f>
        <v>Torbay Council</v>
      </c>
      <c r="B508" s="140">
        <f>Work!G245</f>
        <v>43635</v>
      </c>
      <c r="C508" s="142">
        <f t="shared" ref="C508:E508" si="517">C507</f>
        <v>2129607</v>
      </c>
      <c r="D508" s="142">
        <f t="shared" si="517"/>
        <v>7564066</v>
      </c>
      <c r="E508" s="142">
        <f t="shared" si="517"/>
        <v>6229645</v>
      </c>
      <c r="F508" s="141">
        <f>Work!E245+F507</f>
        <v>43404551</v>
      </c>
      <c r="G508" s="142">
        <f t="shared" ref="G508:Q508" si="518">G507</f>
        <v>30817800</v>
      </c>
      <c r="H508" s="142">
        <f t="shared" si="518"/>
        <v>1325218</v>
      </c>
      <c r="I508" s="142">
        <f t="shared" si="518"/>
        <v>10214468</v>
      </c>
      <c r="J508" s="142">
        <f t="shared" si="518"/>
        <v>4894244</v>
      </c>
      <c r="K508" s="142">
        <f t="shared" si="518"/>
        <v>2341068</v>
      </c>
      <c r="L508" s="142">
        <f t="shared" si="518"/>
        <v>623629</v>
      </c>
      <c r="M508" s="142">
        <f t="shared" si="518"/>
        <v>21774</v>
      </c>
      <c r="N508" s="142">
        <f t="shared" si="518"/>
        <v>7522596</v>
      </c>
      <c r="O508" s="142">
        <f t="shared" si="518"/>
        <v>2358000</v>
      </c>
      <c r="P508" s="142">
        <f t="shared" si="518"/>
        <v>148000</v>
      </c>
      <c r="Q508" s="142">
        <f t="shared" si="518"/>
        <v>1188</v>
      </c>
      <c r="R508" s="142"/>
      <c r="S508" s="142"/>
      <c r="T508" s="142"/>
      <c r="U508" s="142"/>
      <c r="V508" s="142"/>
      <c r="W508" s="142"/>
      <c r="X508" s="142"/>
      <c r="Y508" s="142"/>
      <c r="Z508" s="142"/>
      <c r="AA508" s="142"/>
      <c r="AB508" s="142"/>
      <c r="AC508" s="142"/>
      <c r="AD508" s="142"/>
      <c r="AE508" s="142"/>
      <c r="AF508" s="142"/>
      <c r="AG508" s="146" t="s">
        <v>1086</v>
      </c>
      <c r="AH508" s="144">
        <f t="shared" si="293"/>
        <v>119595854</v>
      </c>
      <c r="AI508" s="145">
        <f t="shared" si="294"/>
        <v>43635</v>
      </c>
      <c r="AJ508" s="143">
        <f t="shared" si="297"/>
        <v>718</v>
      </c>
      <c r="AK508" s="146">
        <v>1.0</v>
      </c>
      <c r="AL508" s="146">
        <f>sum(AK166:AK508)</f>
        <v>718</v>
      </c>
      <c r="AM508" s="143">
        <f t="shared" si="512"/>
        <v>14</v>
      </c>
      <c r="AN508" s="134"/>
      <c r="AO508" s="134"/>
      <c r="AP508" s="134"/>
      <c r="AQ508" s="134"/>
      <c r="AR508" s="134"/>
      <c r="AS508" s="134"/>
      <c r="AT508" s="134"/>
      <c r="AU508" s="134"/>
      <c r="AV508" s="134"/>
      <c r="AW508" s="134"/>
      <c r="AX508" s="134"/>
      <c r="AY508" s="134"/>
      <c r="AZ508" s="134"/>
      <c r="BA508" s="134"/>
      <c r="BB508" s="134"/>
    </row>
    <row r="509">
      <c r="A509" s="203" t="str">
        <f>Work!A246</f>
        <v>Welwyn Hatfield Borough Council</v>
      </c>
      <c r="B509" s="140">
        <f>Work!G246</f>
        <v>43635</v>
      </c>
      <c r="C509" s="142">
        <f t="shared" ref="C509:E509" si="519">C508</f>
        <v>2129607</v>
      </c>
      <c r="D509" s="142">
        <f t="shared" si="519"/>
        <v>7564066</v>
      </c>
      <c r="E509" s="142">
        <f t="shared" si="519"/>
        <v>6229645</v>
      </c>
      <c r="F509" s="141">
        <f>Work!E246+F508</f>
        <v>43526851</v>
      </c>
      <c r="G509" s="142">
        <f t="shared" ref="G509:Q509" si="520">G508</f>
        <v>30817800</v>
      </c>
      <c r="H509" s="142">
        <f t="shared" si="520"/>
        <v>1325218</v>
      </c>
      <c r="I509" s="142">
        <f t="shared" si="520"/>
        <v>10214468</v>
      </c>
      <c r="J509" s="142">
        <f t="shared" si="520"/>
        <v>4894244</v>
      </c>
      <c r="K509" s="142">
        <f t="shared" si="520"/>
        <v>2341068</v>
      </c>
      <c r="L509" s="142">
        <f t="shared" si="520"/>
        <v>623629</v>
      </c>
      <c r="M509" s="142">
        <f t="shared" si="520"/>
        <v>21774</v>
      </c>
      <c r="N509" s="142">
        <f t="shared" si="520"/>
        <v>7522596</v>
      </c>
      <c r="O509" s="142">
        <f t="shared" si="520"/>
        <v>2358000</v>
      </c>
      <c r="P509" s="142">
        <f t="shared" si="520"/>
        <v>148000</v>
      </c>
      <c r="Q509" s="142">
        <f t="shared" si="520"/>
        <v>1188</v>
      </c>
      <c r="R509" s="142"/>
      <c r="S509" s="142"/>
      <c r="T509" s="142"/>
      <c r="U509" s="142"/>
      <c r="V509" s="142"/>
      <c r="W509" s="142"/>
      <c r="X509" s="142"/>
      <c r="Y509" s="142"/>
      <c r="Z509" s="142"/>
      <c r="AA509" s="142"/>
      <c r="AB509" s="142"/>
      <c r="AC509" s="142"/>
      <c r="AD509" s="142"/>
      <c r="AE509" s="142"/>
      <c r="AF509" s="142"/>
      <c r="AG509" s="158" t="s">
        <v>1086</v>
      </c>
      <c r="AH509" s="144">
        <f t="shared" si="293"/>
        <v>119718154</v>
      </c>
      <c r="AI509" s="145">
        <f t="shared" si="294"/>
        <v>43635</v>
      </c>
      <c r="AJ509" s="143">
        <f t="shared" si="297"/>
        <v>719</v>
      </c>
      <c r="AK509" s="146">
        <v>1.0</v>
      </c>
      <c r="AL509" s="146">
        <f>sum(AK166:AK509)</f>
        <v>719</v>
      </c>
      <c r="AM509" s="143">
        <f t="shared" si="512"/>
        <v>14</v>
      </c>
      <c r="AN509" s="134"/>
      <c r="AO509" s="134"/>
      <c r="AP509" s="134"/>
      <c r="AQ509" s="134"/>
      <c r="AR509" s="134"/>
      <c r="AS509" s="134"/>
      <c r="AT509" s="134"/>
      <c r="AU509" s="134"/>
      <c r="AV509" s="134"/>
      <c r="AW509" s="134"/>
      <c r="AX509" s="134"/>
      <c r="AY509" s="134"/>
      <c r="AZ509" s="134"/>
      <c r="BA509" s="134"/>
      <c r="BB509" s="134"/>
    </row>
    <row r="510">
      <c r="A510" s="203" t="str">
        <f>Work!A247</f>
        <v>Brixham Town Council</v>
      </c>
      <c r="B510" s="140">
        <f>Work!G247</f>
        <v>43636</v>
      </c>
      <c r="C510" s="142">
        <f t="shared" ref="C510:Q510" si="521">C509</f>
        <v>2129607</v>
      </c>
      <c r="D510" s="142">
        <f t="shared" si="521"/>
        <v>7564066</v>
      </c>
      <c r="E510" s="142">
        <f t="shared" si="521"/>
        <v>6229645</v>
      </c>
      <c r="F510" s="163">
        <f t="shared" si="521"/>
        <v>43526851</v>
      </c>
      <c r="G510" s="142">
        <f t="shared" si="521"/>
        <v>30817800</v>
      </c>
      <c r="H510" s="142">
        <f t="shared" si="521"/>
        <v>1325218</v>
      </c>
      <c r="I510" s="142">
        <f t="shared" si="521"/>
        <v>10214468</v>
      </c>
      <c r="J510" s="142">
        <f t="shared" si="521"/>
        <v>4894244</v>
      </c>
      <c r="K510" s="142">
        <f t="shared" si="521"/>
        <v>2341068</v>
      </c>
      <c r="L510" s="142">
        <f t="shared" si="521"/>
        <v>623629</v>
      </c>
      <c r="M510" s="142">
        <f t="shared" si="521"/>
        <v>21774</v>
      </c>
      <c r="N510" s="142">
        <f t="shared" si="521"/>
        <v>7522596</v>
      </c>
      <c r="O510" s="142">
        <f t="shared" si="521"/>
        <v>2358000</v>
      </c>
      <c r="P510" s="142">
        <f t="shared" si="521"/>
        <v>148000</v>
      </c>
      <c r="Q510" s="142">
        <f t="shared" si="521"/>
        <v>1188</v>
      </c>
      <c r="R510" s="142"/>
      <c r="S510" s="142"/>
      <c r="T510" s="142"/>
      <c r="U510" s="142"/>
      <c r="V510" s="142"/>
      <c r="W510" s="142"/>
      <c r="X510" s="142"/>
      <c r="Y510" s="142"/>
      <c r="Z510" s="142"/>
      <c r="AA510" s="142"/>
      <c r="AB510" s="142"/>
      <c r="AC510" s="142"/>
      <c r="AD510" s="142"/>
      <c r="AE510" s="142"/>
      <c r="AF510" s="142"/>
      <c r="AG510" s="158" t="s">
        <v>1086</v>
      </c>
      <c r="AH510" s="144">
        <f t="shared" si="293"/>
        <v>119718154</v>
      </c>
      <c r="AI510" s="145">
        <f t="shared" si="294"/>
        <v>43636</v>
      </c>
      <c r="AJ510" s="143">
        <f t="shared" si="297"/>
        <v>720</v>
      </c>
      <c r="AK510" s="146">
        <v>1.0</v>
      </c>
      <c r="AL510" s="146">
        <f t="shared" ref="AL510:AL511" si="524">sum(AK166:AK510)</f>
        <v>720</v>
      </c>
      <c r="AM510" s="143">
        <f t="shared" si="512"/>
        <v>14</v>
      </c>
      <c r="AN510" s="134"/>
      <c r="AO510" s="134"/>
      <c r="AP510" s="134"/>
      <c r="AQ510" s="134"/>
      <c r="AR510" s="134"/>
      <c r="AS510" s="134"/>
      <c r="AT510" s="134"/>
      <c r="AU510" s="134"/>
      <c r="AV510" s="134"/>
      <c r="AW510" s="134"/>
      <c r="AX510" s="134"/>
      <c r="AY510" s="134"/>
      <c r="AZ510" s="134"/>
      <c r="BA510" s="134"/>
      <c r="BB510" s="134"/>
    </row>
    <row r="511">
      <c r="A511" s="199" t="str">
        <f>Data!A823</f>
        <v>Mölln Town Council</v>
      </c>
      <c r="B511" s="140">
        <f>Data!E823</f>
        <v>43636</v>
      </c>
      <c r="C511" s="142">
        <f t="shared" ref="C511:J511" si="522">C510</f>
        <v>2129607</v>
      </c>
      <c r="D511" s="142">
        <f t="shared" si="522"/>
        <v>7564066</v>
      </c>
      <c r="E511" s="142">
        <f t="shared" si="522"/>
        <v>6229645</v>
      </c>
      <c r="F511" s="142">
        <f t="shared" si="522"/>
        <v>43526851</v>
      </c>
      <c r="G511" s="142">
        <f t="shared" si="522"/>
        <v>30817800</v>
      </c>
      <c r="H511" s="142">
        <f t="shared" si="522"/>
        <v>1325218</v>
      </c>
      <c r="I511" s="142">
        <f t="shared" si="522"/>
        <v>10214468</v>
      </c>
      <c r="J511" s="142">
        <f t="shared" si="522"/>
        <v>4894244</v>
      </c>
      <c r="K511" s="210">
        <f>Data!D823+K510</f>
        <v>2360099</v>
      </c>
      <c r="L511" s="142">
        <f t="shared" ref="L511:Q511" si="523">L510</f>
        <v>623629</v>
      </c>
      <c r="M511" s="142">
        <f t="shared" si="523"/>
        <v>21774</v>
      </c>
      <c r="N511" s="142">
        <f t="shared" si="523"/>
        <v>7522596</v>
      </c>
      <c r="O511" s="142">
        <f t="shared" si="523"/>
        <v>2358000</v>
      </c>
      <c r="P511" s="142">
        <f t="shared" si="523"/>
        <v>148000</v>
      </c>
      <c r="Q511" s="142">
        <f t="shared" si="523"/>
        <v>1188</v>
      </c>
      <c r="R511" s="142"/>
      <c r="S511" s="142"/>
      <c r="T511" s="142"/>
      <c r="U511" s="142"/>
      <c r="V511" s="142"/>
      <c r="W511" s="142"/>
      <c r="X511" s="142"/>
      <c r="Y511" s="142"/>
      <c r="Z511" s="142"/>
      <c r="AA511" s="142"/>
      <c r="AB511" s="142"/>
      <c r="AC511" s="142"/>
      <c r="AD511" s="142"/>
      <c r="AE511" s="142"/>
      <c r="AF511" s="142"/>
      <c r="AG511" s="168" t="s">
        <v>2360</v>
      </c>
      <c r="AH511" s="144">
        <f t="shared" si="293"/>
        <v>119737185</v>
      </c>
      <c r="AI511" s="145">
        <f t="shared" si="294"/>
        <v>43636</v>
      </c>
      <c r="AJ511" s="143">
        <f t="shared" si="297"/>
        <v>721</v>
      </c>
      <c r="AK511" s="146">
        <v>1.0</v>
      </c>
      <c r="AL511" s="146">
        <f t="shared" si="524"/>
        <v>720</v>
      </c>
      <c r="AM511" s="143">
        <f t="shared" si="512"/>
        <v>14</v>
      </c>
      <c r="AN511" s="134"/>
      <c r="AO511" s="134"/>
      <c r="AP511" s="134"/>
      <c r="AQ511" s="134"/>
      <c r="AR511" s="134"/>
      <c r="AS511" s="134"/>
      <c r="AT511" s="134"/>
      <c r="AU511" s="134"/>
      <c r="AV511" s="134"/>
      <c r="AW511" s="134"/>
      <c r="AX511" s="134"/>
      <c r="AY511" s="134"/>
      <c r="AZ511" s="134"/>
      <c r="BA511" s="134"/>
      <c r="BB511" s="134"/>
    </row>
    <row r="512">
      <c r="A512" s="203" t="str">
        <f>Work!A472</f>
        <v>Kerry County Council</v>
      </c>
      <c r="B512" s="140">
        <f>Work!G472</f>
        <v>43636</v>
      </c>
      <c r="C512" s="142">
        <f t="shared" ref="C512:Q512" si="525">C511</f>
        <v>2129607</v>
      </c>
      <c r="D512" s="142">
        <f t="shared" si="525"/>
        <v>7564066</v>
      </c>
      <c r="E512" s="142">
        <f t="shared" si="525"/>
        <v>6229645</v>
      </c>
      <c r="F512" s="142">
        <f t="shared" si="525"/>
        <v>43526851</v>
      </c>
      <c r="G512" s="142">
        <f t="shared" si="525"/>
        <v>30817800</v>
      </c>
      <c r="H512" s="142">
        <f t="shared" si="525"/>
        <v>1325218</v>
      </c>
      <c r="I512" s="142">
        <f t="shared" si="525"/>
        <v>10214468</v>
      </c>
      <c r="J512" s="163">
        <f t="shared" si="525"/>
        <v>4894244</v>
      </c>
      <c r="K512" s="142">
        <f t="shared" si="525"/>
        <v>2360099</v>
      </c>
      <c r="L512" s="142">
        <f t="shared" si="525"/>
        <v>623629</v>
      </c>
      <c r="M512" s="142">
        <f t="shared" si="525"/>
        <v>21774</v>
      </c>
      <c r="N512" s="142">
        <f t="shared" si="525"/>
        <v>7522596</v>
      </c>
      <c r="O512" s="142">
        <f t="shared" si="525"/>
        <v>2358000</v>
      </c>
      <c r="P512" s="142">
        <f t="shared" si="525"/>
        <v>148000</v>
      </c>
      <c r="Q512" s="142">
        <f t="shared" si="525"/>
        <v>1188</v>
      </c>
      <c r="R512" s="142"/>
      <c r="S512" s="142"/>
      <c r="T512" s="142"/>
      <c r="U512" s="142"/>
      <c r="V512" s="142"/>
      <c r="W512" s="142"/>
      <c r="X512" s="142"/>
      <c r="Y512" s="142"/>
      <c r="Z512" s="142"/>
      <c r="AA512" s="142"/>
      <c r="AB512" s="142"/>
      <c r="AC512" s="142"/>
      <c r="AD512" s="142"/>
      <c r="AE512" s="142"/>
      <c r="AF512" s="142"/>
      <c r="AG512" s="146" t="s">
        <v>2327</v>
      </c>
      <c r="AH512" s="144">
        <f t="shared" si="293"/>
        <v>119737185</v>
      </c>
      <c r="AI512" s="145">
        <f t="shared" si="294"/>
        <v>43636</v>
      </c>
      <c r="AJ512" s="143">
        <f t="shared" si="297"/>
        <v>722</v>
      </c>
      <c r="AK512" s="146">
        <v>1.0</v>
      </c>
      <c r="AL512" s="146">
        <f>sum(AK166:AK512)</f>
        <v>722</v>
      </c>
      <c r="AM512" s="143">
        <f>AM510</f>
        <v>14</v>
      </c>
      <c r="AN512" s="134"/>
      <c r="AO512" s="134"/>
      <c r="AP512" s="134"/>
      <c r="AQ512" s="134"/>
      <c r="AR512" s="134"/>
      <c r="AS512" s="134"/>
      <c r="AT512" s="134"/>
      <c r="AU512" s="134"/>
      <c r="AV512" s="134"/>
      <c r="AW512" s="134"/>
      <c r="AX512" s="134"/>
      <c r="AY512" s="134"/>
      <c r="AZ512" s="134"/>
      <c r="BA512" s="134"/>
      <c r="BB512" s="134"/>
    </row>
    <row r="513">
      <c r="A513" s="203" t="str">
        <f>Work!A248</f>
        <v>Northamptonshire County Council</v>
      </c>
      <c r="B513" s="140">
        <f>Work!G248</f>
        <v>43636</v>
      </c>
      <c r="C513" s="142">
        <f t="shared" ref="C513:E513" si="526">C512</f>
        <v>2129607</v>
      </c>
      <c r="D513" s="142">
        <f t="shared" si="526"/>
        <v>7564066</v>
      </c>
      <c r="E513" s="142">
        <f t="shared" si="526"/>
        <v>6229645</v>
      </c>
      <c r="F513" s="141">
        <f>Work!I250+F512</f>
        <v>44042351</v>
      </c>
      <c r="G513" s="142">
        <f t="shared" ref="G513:Q513" si="527">G512</f>
        <v>30817800</v>
      </c>
      <c r="H513" s="142">
        <f t="shared" si="527"/>
        <v>1325218</v>
      </c>
      <c r="I513" s="142">
        <f t="shared" si="527"/>
        <v>10214468</v>
      </c>
      <c r="J513" s="142">
        <f t="shared" si="527"/>
        <v>4894244</v>
      </c>
      <c r="K513" s="142">
        <f t="shared" si="527"/>
        <v>2360099</v>
      </c>
      <c r="L513" s="142">
        <f t="shared" si="527"/>
        <v>623629</v>
      </c>
      <c r="M513" s="142">
        <f t="shared" si="527"/>
        <v>21774</v>
      </c>
      <c r="N513" s="142">
        <f t="shared" si="527"/>
        <v>7522596</v>
      </c>
      <c r="O513" s="142">
        <f t="shared" si="527"/>
        <v>2358000</v>
      </c>
      <c r="P513" s="142">
        <f t="shared" si="527"/>
        <v>148000</v>
      </c>
      <c r="Q513" s="142">
        <f t="shared" si="527"/>
        <v>1188</v>
      </c>
      <c r="R513" s="142"/>
      <c r="S513" s="142"/>
      <c r="T513" s="142"/>
      <c r="U513" s="142"/>
      <c r="V513" s="142"/>
      <c r="W513" s="142"/>
      <c r="X513" s="142"/>
      <c r="Y513" s="142"/>
      <c r="Z513" s="142"/>
      <c r="AA513" s="142"/>
      <c r="AB513" s="142"/>
      <c r="AC513" s="142"/>
      <c r="AD513" s="142"/>
      <c r="AE513" s="142"/>
      <c r="AF513" s="142"/>
      <c r="AG513" s="158" t="s">
        <v>1086</v>
      </c>
      <c r="AH513" s="144">
        <f t="shared" si="293"/>
        <v>120252685</v>
      </c>
      <c r="AI513" s="145">
        <f t="shared" si="294"/>
        <v>43636</v>
      </c>
      <c r="AJ513" s="143">
        <f t="shared" si="297"/>
        <v>723</v>
      </c>
      <c r="AK513" s="146">
        <v>1.0</v>
      </c>
      <c r="AL513" s="146">
        <f>sum(AK166:AK513)</f>
        <v>723</v>
      </c>
      <c r="AM513" s="143">
        <f t="shared" ref="AM513:AM516" si="529">AM512</f>
        <v>14</v>
      </c>
      <c r="AN513" s="134"/>
      <c r="AO513" s="134"/>
      <c r="AP513" s="134"/>
      <c r="AQ513" s="134"/>
      <c r="AR513" s="134"/>
      <c r="AS513" s="134"/>
      <c r="AT513" s="134"/>
      <c r="AU513" s="134"/>
      <c r="AV513" s="134"/>
      <c r="AW513" s="134"/>
      <c r="AX513" s="134"/>
      <c r="AY513" s="134"/>
      <c r="AZ513" s="134"/>
      <c r="BA513" s="134"/>
      <c r="BB513" s="134"/>
    </row>
    <row r="514">
      <c r="A514" s="203" t="str">
        <f>Work!A251</f>
        <v>North Lanarkshire Council</v>
      </c>
      <c r="B514" s="140">
        <f>Work!G251</f>
        <v>43636</v>
      </c>
      <c r="C514" s="142">
        <f t="shared" ref="C514:Q514" si="528">C513</f>
        <v>2129607</v>
      </c>
      <c r="D514" s="142">
        <f t="shared" si="528"/>
        <v>7564066</v>
      </c>
      <c r="E514" s="142">
        <f t="shared" si="528"/>
        <v>6229645</v>
      </c>
      <c r="F514" s="176">
        <f t="shared" si="528"/>
        <v>44042351</v>
      </c>
      <c r="G514" s="142">
        <f t="shared" si="528"/>
        <v>30817800</v>
      </c>
      <c r="H514" s="142">
        <f t="shared" si="528"/>
        <v>1325218</v>
      </c>
      <c r="I514" s="142">
        <f t="shared" si="528"/>
        <v>10214468</v>
      </c>
      <c r="J514" s="142">
        <f t="shared" si="528"/>
        <v>4894244</v>
      </c>
      <c r="K514" s="142">
        <f t="shared" si="528"/>
        <v>2360099</v>
      </c>
      <c r="L514" s="142">
        <f t="shared" si="528"/>
        <v>623629</v>
      </c>
      <c r="M514" s="142">
        <f t="shared" si="528"/>
        <v>21774</v>
      </c>
      <c r="N514" s="142">
        <f t="shared" si="528"/>
        <v>7522596</v>
      </c>
      <c r="O514" s="142">
        <f t="shared" si="528"/>
        <v>2358000</v>
      </c>
      <c r="P514" s="142">
        <f t="shared" si="528"/>
        <v>148000</v>
      </c>
      <c r="Q514" s="142">
        <f t="shared" si="528"/>
        <v>1188</v>
      </c>
      <c r="R514" s="142"/>
      <c r="S514" s="142"/>
      <c r="T514" s="142"/>
      <c r="U514" s="142"/>
      <c r="V514" s="142"/>
      <c r="W514" s="142"/>
      <c r="X514" s="142"/>
      <c r="Y514" s="142"/>
      <c r="Z514" s="142"/>
      <c r="AA514" s="142"/>
      <c r="AB514" s="142"/>
      <c r="AC514" s="142"/>
      <c r="AD514" s="142"/>
      <c r="AE514" s="142"/>
      <c r="AF514" s="142"/>
      <c r="AG514" s="158" t="s">
        <v>1086</v>
      </c>
      <c r="AH514" s="144">
        <f t="shared" si="293"/>
        <v>120252685</v>
      </c>
      <c r="AI514" s="145">
        <f t="shared" si="294"/>
        <v>43636</v>
      </c>
      <c r="AJ514" s="143">
        <f t="shared" si="297"/>
        <v>724</v>
      </c>
      <c r="AK514" s="146">
        <v>1.0</v>
      </c>
      <c r="AL514" s="146">
        <f>sum(AK166:AK514)</f>
        <v>724</v>
      </c>
      <c r="AM514" s="143">
        <f t="shared" si="529"/>
        <v>14</v>
      </c>
      <c r="AN514" s="134"/>
      <c r="AO514" s="134"/>
      <c r="AP514" s="134"/>
      <c r="AQ514" s="134"/>
      <c r="AR514" s="134"/>
      <c r="AS514" s="134"/>
      <c r="AT514" s="134"/>
      <c r="AU514" s="134"/>
      <c r="AV514" s="134"/>
      <c r="AW514" s="134"/>
      <c r="AX514" s="134"/>
      <c r="AY514" s="134"/>
      <c r="AZ514" s="134"/>
      <c r="BA514" s="134"/>
      <c r="BB514" s="134"/>
    </row>
    <row r="515">
      <c r="A515" s="203" t="str">
        <f>Work!A252</f>
        <v>Redbridge London Borough Council</v>
      </c>
      <c r="B515" s="140">
        <f>Work!G252</f>
        <v>43636</v>
      </c>
      <c r="C515" s="142">
        <f t="shared" ref="C515:Q515" si="530">C514</f>
        <v>2129607</v>
      </c>
      <c r="D515" s="142">
        <f t="shared" si="530"/>
        <v>7564066</v>
      </c>
      <c r="E515" s="142">
        <f t="shared" si="530"/>
        <v>6229645</v>
      </c>
      <c r="F515" s="163">
        <f t="shared" si="530"/>
        <v>44042351</v>
      </c>
      <c r="G515" s="142">
        <f t="shared" si="530"/>
        <v>30817800</v>
      </c>
      <c r="H515" s="142">
        <f t="shared" si="530"/>
        <v>1325218</v>
      </c>
      <c r="I515" s="142">
        <f t="shared" si="530"/>
        <v>10214468</v>
      </c>
      <c r="J515" s="142">
        <f t="shared" si="530"/>
        <v>4894244</v>
      </c>
      <c r="K515" s="142">
        <f t="shared" si="530"/>
        <v>2360099</v>
      </c>
      <c r="L515" s="142">
        <f t="shared" si="530"/>
        <v>623629</v>
      </c>
      <c r="M515" s="142">
        <f t="shared" si="530"/>
        <v>21774</v>
      </c>
      <c r="N515" s="142">
        <f t="shared" si="530"/>
        <v>7522596</v>
      </c>
      <c r="O515" s="142">
        <f t="shared" si="530"/>
        <v>2358000</v>
      </c>
      <c r="P515" s="142">
        <f t="shared" si="530"/>
        <v>148000</v>
      </c>
      <c r="Q515" s="142">
        <f t="shared" si="530"/>
        <v>1188</v>
      </c>
      <c r="R515" s="142"/>
      <c r="S515" s="142"/>
      <c r="T515" s="142"/>
      <c r="U515" s="142"/>
      <c r="V515" s="142"/>
      <c r="W515" s="142"/>
      <c r="X515" s="142"/>
      <c r="Y515" s="142"/>
      <c r="Z515" s="142"/>
      <c r="AA515" s="142"/>
      <c r="AB515" s="142"/>
      <c r="AC515" s="142"/>
      <c r="AD515" s="142"/>
      <c r="AE515" s="142"/>
      <c r="AF515" s="142"/>
      <c r="AG515" s="273" t="s">
        <v>1086</v>
      </c>
      <c r="AH515" s="144">
        <f t="shared" si="293"/>
        <v>120252685</v>
      </c>
      <c r="AI515" s="145">
        <f t="shared" si="294"/>
        <v>43636</v>
      </c>
      <c r="AJ515" s="143">
        <f t="shared" si="297"/>
        <v>725</v>
      </c>
      <c r="AK515" s="146">
        <v>1.0</v>
      </c>
      <c r="AL515" s="146">
        <f t="shared" ref="AL515:AL516" si="532">sum(AK166:AK515)</f>
        <v>725</v>
      </c>
      <c r="AM515" s="143">
        <f t="shared" si="529"/>
        <v>14</v>
      </c>
      <c r="AN515" s="142"/>
      <c r="AO515" s="134"/>
      <c r="AP515" s="134"/>
      <c r="AQ515" s="134"/>
      <c r="AR515" s="134"/>
      <c r="AS515" s="134"/>
      <c r="AT515" s="134"/>
      <c r="AU515" s="134"/>
      <c r="AV515" s="134"/>
      <c r="AW515" s="134"/>
      <c r="AX515" s="134"/>
      <c r="AY515" s="134"/>
      <c r="AZ515" s="134"/>
      <c r="BA515" s="134"/>
      <c r="BB515" s="134"/>
    </row>
    <row r="516">
      <c r="A516" s="199" t="str">
        <f>Data!A480</f>
        <v>Rushmoor Borough Council</v>
      </c>
      <c r="B516" s="140">
        <f>Data!E480</f>
        <v>43636</v>
      </c>
      <c r="C516" s="142">
        <f t="shared" ref="C516:Q516" si="531">C515</f>
        <v>2129607</v>
      </c>
      <c r="D516" s="142">
        <f t="shared" si="531"/>
        <v>7564066</v>
      </c>
      <c r="E516" s="142">
        <f t="shared" si="531"/>
        <v>6229645</v>
      </c>
      <c r="F516" s="192">
        <f t="shared" si="531"/>
        <v>44042351</v>
      </c>
      <c r="G516" s="142">
        <f t="shared" si="531"/>
        <v>30817800</v>
      </c>
      <c r="H516" s="142">
        <f t="shared" si="531"/>
        <v>1325218</v>
      </c>
      <c r="I516" s="142">
        <f t="shared" si="531"/>
        <v>10214468</v>
      </c>
      <c r="J516" s="142">
        <f t="shared" si="531"/>
        <v>4894244</v>
      </c>
      <c r="K516" s="142">
        <f t="shared" si="531"/>
        <v>2360099</v>
      </c>
      <c r="L516" s="142">
        <f t="shared" si="531"/>
        <v>623629</v>
      </c>
      <c r="M516" s="142">
        <f t="shared" si="531"/>
        <v>21774</v>
      </c>
      <c r="N516" s="142">
        <f t="shared" si="531"/>
        <v>7522596</v>
      </c>
      <c r="O516" s="142">
        <f t="shared" si="531"/>
        <v>2358000</v>
      </c>
      <c r="P516" s="142">
        <f t="shared" si="531"/>
        <v>148000</v>
      </c>
      <c r="Q516" s="142">
        <f t="shared" si="531"/>
        <v>1188</v>
      </c>
      <c r="R516" s="142"/>
      <c r="S516" s="142"/>
      <c r="T516" s="142"/>
      <c r="U516" s="142"/>
      <c r="V516" s="142"/>
      <c r="W516" s="142"/>
      <c r="X516" s="142"/>
      <c r="Y516" s="142"/>
      <c r="Z516" s="142"/>
      <c r="AA516" s="142"/>
      <c r="AB516" s="142"/>
      <c r="AC516" s="142"/>
      <c r="AD516" s="142"/>
      <c r="AE516" s="142"/>
      <c r="AF516" s="142"/>
      <c r="AG516" s="273" t="s">
        <v>1086</v>
      </c>
      <c r="AH516" s="144">
        <f t="shared" si="293"/>
        <v>120252685</v>
      </c>
      <c r="AI516" s="145">
        <f t="shared" si="294"/>
        <v>43636</v>
      </c>
      <c r="AJ516" s="143">
        <f t="shared" si="297"/>
        <v>726</v>
      </c>
      <c r="AK516" s="146">
        <v>1.0</v>
      </c>
      <c r="AL516" s="146">
        <f t="shared" si="532"/>
        <v>725</v>
      </c>
      <c r="AM516" s="143">
        <f t="shared" si="529"/>
        <v>14</v>
      </c>
      <c r="AN516" s="142"/>
      <c r="AO516" s="134"/>
      <c r="AP516" s="134"/>
      <c r="AQ516" s="134"/>
      <c r="AR516" s="134"/>
      <c r="AS516" s="134"/>
      <c r="AT516" s="134"/>
      <c r="AU516" s="134"/>
      <c r="AV516" s="134"/>
      <c r="AW516" s="134"/>
      <c r="AX516" s="134"/>
      <c r="AY516" s="134"/>
      <c r="AZ516" s="134"/>
      <c r="BA516" s="134"/>
      <c r="BB516" s="134"/>
    </row>
    <row r="517">
      <c r="A517" s="203" t="str">
        <f>Work!A508</f>
        <v>Wellington City Council</v>
      </c>
      <c r="B517" s="140">
        <f>Work!G508</f>
        <v>43636</v>
      </c>
      <c r="C517" s="142">
        <f t="shared" ref="C517:N517" si="533">C516</f>
        <v>2129607</v>
      </c>
      <c r="D517" s="142">
        <f t="shared" si="533"/>
        <v>7564066</v>
      </c>
      <c r="E517" s="142">
        <f t="shared" si="533"/>
        <v>6229645</v>
      </c>
      <c r="F517" s="274">
        <f t="shared" si="533"/>
        <v>44042351</v>
      </c>
      <c r="G517" s="142">
        <f t="shared" si="533"/>
        <v>30817800</v>
      </c>
      <c r="H517" s="142">
        <f t="shared" si="533"/>
        <v>1325218</v>
      </c>
      <c r="I517" s="142">
        <f t="shared" si="533"/>
        <v>10214468</v>
      </c>
      <c r="J517" s="142">
        <f t="shared" si="533"/>
        <v>4894244</v>
      </c>
      <c r="K517" s="142">
        <f t="shared" si="533"/>
        <v>2360099</v>
      </c>
      <c r="L517" s="142">
        <f t="shared" si="533"/>
        <v>623629</v>
      </c>
      <c r="M517" s="142">
        <f t="shared" si="533"/>
        <v>21774</v>
      </c>
      <c r="N517" s="142">
        <f t="shared" si="533"/>
        <v>7522596</v>
      </c>
      <c r="O517" s="141">
        <f>Work!E508+O516</f>
        <v>2574300</v>
      </c>
      <c r="P517" s="142">
        <f t="shared" ref="P517:Q517" si="534">P516</f>
        <v>148000</v>
      </c>
      <c r="Q517" s="142">
        <f t="shared" si="534"/>
        <v>1188</v>
      </c>
      <c r="R517" s="142"/>
      <c r="S517" s="142"/>
      <c r="T517" s="142"/>
      <c r="U517" s="142"/>
      <c r="V517" s="142"/>
      <c r="W517" s="142"/>
      <c r="X517" s="142"/>
      <c r="Y517" s="142"/>
      <c r="Z517" s="142"/>
      <c r="AA517" s="142"/>
      <c r="AB517" s="142"/>
      <c r="AC517" s="142"/>
      <c r="AD517" s="142"/>
      <c r="AE517" s="142"/>
      <c r="AF517" s="142"/>
      <c r="AG517" s="144" t="s">
        <v>2583</v>
      </c>
      <c r="AH517" s="144">
        <f t="shared" si="293"/>
        <v>120468985</v>
      </c>
      <c r="AI517" s="145">
        <f t="shared" si="294"/>
        <v>43636</v>
      </c>
      <c r="AJ517" s="143">
        <f t="shared" si="297"/>
        <v>727</v>
      </c>
      <c r="AK517" s="146">
        <v>1.0</v>
      </c>
      <c r="AL517" s="146">
        <f>sum(AK166:AK517)</f>
        <v>727</v>
      </c>
      <c r="AM517" s="143">
        <f>AM515</f>
        <v>14</v>
      </c>
      <c r="AN517" s="142"/>
      <c r="AO517" s="134"/>
      <c r="AP517" s="134"/>
      <c r="AQ517" s="134"/>
      <c r="AR517" s="134"/>
      <c r="AS517" s="134"/>
      <c r="AT517" s="134"/>
      <c r="AU517" s="134"/>
      <c r="AV517" s="134"/>
      <c r="AW517" s="134"/>
      <c r="AX517" s="134"/>
      <c r="AY517" s="134"/>
      <c r="AZ517" s="134"/>
      <c r="BA517" s="134"/>
      <c r="BB517" s="134"/>
    </row>
    <row r="518">
      <c r="A518" s="199" t="str">
        <f>Data!A1017</f>
        <v>Amsterdam Municipal Council</v>
      </c>
      <c r="B518" s="140">
        <f>Data!E1017</f>
        <v>43636</v>
      </c>
      <c r="C518" s="142">
        <f t="shared" ref="C518:Q518" si="535">C517</f>
        <v>2129607</v>
      </c>
      <c r="D518" s="142">
        <f t="shared" si="535"/>
        <v>7564066</v>
      </c>
      <c r="E518" s="142">
        <f t="shared" si="535"/>
        <v>6229645</v>
      </c>
      <c r="F518" s="142">
        <f t="shared" si="535"/>
        <v>44042351</v>
      </c>
      <c r="G518" s="142">
        <f t="shared" si="535"/>
        <v>30817800</v>
      </c>
      <c r="H518" s="142">
        <f t="shared" si="535"/>
        <v>1325218</v>
      </c>
      <c r="I518" s="142">
        <f t="shared" si="535"/>
        <v>10214468</v>
      </c>
      <c r="J518" s="142">
        <f t="shared" si="535"/>
        <v>4894244</v>
      </c>
      <c r="K518" s="142">
        <f t="shared" si="535"/>
        <v>2360099</v>
      </c>
      <c r="L518" s="142">
        <f t="shared" si="535"/>
        <v>623629</v>
      </c>
      <c r="M518" s="142">
        <f t="shared" si="535"/>
        <v>21774</v>
      </c>
      <c r="N518" s="142">
        <f t="shared" si="535"/>
        <v>7522596</v>
      </c>
      <c r="O518" s="142">
        <f t="shared" si="535"/>
        <v>2574300</v>
      </c>
      <c r="P518" s="142">
        <f t="shared" si="535"/>
        <v>148000</v>
      </c>
      <c r="Q518" s="142">
        <f t="shared" si="535"/>
        <v>1188</v>
      </c>
      <c r="R518" s="275">
        <v>866737.0</v>
      </c>
      <c r="S518" s="142"/>
      <c r="T518" s="142"/>
      <c r="U518" s="142"/>
      <c r="V518" s="142"/>
      <c r="W518" s="142"/>
      <c r="X518" s="142"/>
      <c r="Y518" s="142"/>
      <c r="Z518" s="142"/>
      <c r="AA518" s="142"/>
      <c r="AB518" s="142"/>
      <c r="AC518" s="142"/>
      <c r="AD518" s="142"/>
      <c r="AE518" s="142"/>
      <c r="AF518" s="142"/>
      <c r="AG518" s="144" t="s">
        <v>2422</v>
      </c>
      <c r="AH518" s="144">
        <f t="shared" si="293"/>
        <v>121335722</v>
      </c>
      <c r="AI518" s="145">
        <f t="shared" si="294"/>
        <v>43636</v>
      </c>
      <c r="AJ518" s="143">
        <f t="shared" si="297"/>
        <v>728</v>
      </c>
      <c r="AK518" s="146">
        <v>1.0</v>
      </c>
      <c r="AL518" s="164"/>
      <c r="AM518" s="168">
        <v>15.0</v>
      </c>
      <c r="AN518" s="142"/>
      <c r="AO518" s="134"/>
      <c r="AP518" s="134"/>
      <c r="AQ518" s="134"/>
      <c r="AR518" s="134"/>
      <c r="AS518" s="134"/>
      <c r="AT518" s="134"/>
      <c r="AU518" s="134"/>
      <c r="AV518" s="134"/>
      <c r="AW518" s="134"/>
      <c r="AX518" s="134"/>
      <c r="AY518" s="134"/>
      <c r="AZ518" s="134"/>
      <c r="BA518" s="134"/>
      <c r="BB518" s="134"/>
    </row>
    <row r="519">
      <c r="A519" s="203" t="str">
        <f>Work!A253</f>
        <v>Dundee City Council</v>
      </c>
      <c r="B519" s="140">
        <f>Work!G253</f>
        <v>43640</v>
      </c>
      <c r="C519" s="142">
        <f t="shared" ref="C519:R519" si="536">C518</f>
        <v>2129607</v>
      </c>
      <c r="D519" s="142">
        <f t="shared" si="536"/>
        <v>7564066</v>
      </c>
      <c r="E519" s="142">
        <f t="shared" si="536"/>
        <v>6229645</v>
      </c>
      <c r="F519" s="176">
        <f t="shared" si="536"/>
        <v>44042351</v>
      </c>
      <c r="G519" s="142">
        <f t="shared" si="536"/>
        <v>30817800</v>
      </c>
      <c r="H519" s="142">
        <f t="shared" si="536"/>
        <v>1325218</v>
      </c>
      <c r="I519" s="142">
        <f t="shared" si="536"/>
        <v>10214468</v>
      </c>
      <c r="J519" s="142">
        <f t="shared" si="536"/>
        <v>4894244</v>
      </c>
      <c r="K519" s="142">
        <f t="shared" si="536"/>
        <v>2360099</v>
      </c>
      <c r="L519" s="142">
        <f t="shared" si="536"/>
        <v>623629</v>
      </c>
      <c r="M519" s="142">
        <f t="shared" si="536"/>
        <v>21774</v>
      </c>
      <c r="N519" s="142">
        <f t="shared" si="536"/>
        <v>7522596</v>
      </c>
      <c r="O519" s="142">
        <f t="shared" si="536"/>
        <v>2574300</v>
      </c>
      <c r="P519" s="142">
        <f t="shared" si="536"/>
        <v>148000</v>
      </c>
      <c r="Q519" s="142">
        <f t="shared" si="536"/>
        <v>1188</v>
      </c>
      <c r="R519" s="142">
        <f t="shared" si="536"/>
        <v>866737</v>
      </c>
      <c r="S519" s="142"/>
      <c r="T519" s="142"/>
      <c r="U519" s="142"/>
      <c r="V519" s="142"/>
      <c r="W519" s="142"/>
      <c r="X519" s="142"/>
      <c r="Y519" s="142"/>
      <c r="Z519" s="142"/>
      <c r="AA519" s="142"/>
      <c r="AB519" s="142"/>
      <c r="AC519" s="142"/>
      <c r="AD519" s="142"/>
      <c r="AE519" s="142"/>
      <c r="AF519" s="142"/>
      <c r="AG519" s="146" t="s">
        <v>1086</v>
      </c>
      <c r="AH519" s="144">
        <f t="shared" si="293"/>
        <v>121335722</v>
      </c>
      <c r="AI519" s="145">
        <f t="shared" si="294"/>
        <v>43640</v>
      </c>
      <c r="AJ519" s="143">
        <f t="shared" si="297"/>
        <v>729</v>
      </c>
      <c r="AK519" s="146">
        <v>1.0</v>
      </c>
      <c r="AL519" s="146">
        <f>sum(AK166:AK519)</f>
        <v>729</v>
      </c>
      <c r="AM519" s="168">
        <v>15.0</v>
      </c>
      <c r="AN519" s="142"/>
      <c r="AO519" s="134"/>
      <c r="AP519" s="134"/>
      <c r="AQ519" s="134"/>
      <c r="AR519" s="134"/>
      <c r="AS519" s="134"/>
      <c r="AT519" s="134"/>
      <c r="AU519" s="134"/>
      <c r="AV519" s="134"/>
      <c r="AW519" s="134"/>
      <c r="AX519" s="134"/>
      <c r="AY519" s="134"/>
      <c r="AZ519" s="134"/>
      <c r="BA519" s="134"/>
      <c r="BB519" s="134"/>
    </row>
    <row r="520">
      <c r="A520" s="203" t="str">
        <f>Work!A254</f>
        <v>Haddenham Parish Council</v>
      </c>
      <c r="B520" s="140">
        <f>Work!G254</f>
        <v>43640</v>
      </c>
      <c r="C520" s="142">
        <f t="shared" ref="C520:E520" si="537">C519</f>
        <v>2129607</v>
      </c>
      <c r="D520" s="142">
        <f t="shared" si="537"/>
        <v>7564066</v>
      </c>
      <c r="E520" s="142">
        <f t="shared" si="537"/>
        <v>6229645</v>
      </c>
      <c r="F520" s="141">
        <f>Work!E254+F519</f>
        <v>44046853</v>
      </c>
      <c r="G520" s="142">
        <f t="shared" ref="G520:R520" si="538">G519</f>
        <v>30817800</v>
      </c>
      <c r="H520" s="142">
        <f t="shared" si="538"/>
        <v>1325218</v>
      </c>
      <c r="I520" s="142">
        <f t="shared" si="538"/>
        <v>10214468</v>
      </c>
      <c r="J520" s="142">
        <f t="shared" si="538"/>
        <v>4894244</v>
      </c>
      <c r="K520" s="142">
        <f t="shared" si="538"/>
        <v>2360099</v>
      </c>
      <c r="L520" s="142">
        <f t="shared" si="538"/>
        <v>623629</v>
      </c>
      <c r="M520" s="142">
        <f t="shared" si="538"/>
        <v>21774</v>
      </c>
      <c r="N520" s="142">
        <f t="shared" si="538"/>
        <v>7522596</v>
      </c>
      <c r="O520" s="142">
        <f t="shared" si="538"/>
        <v>2574300</v>
      </c>
      <c r="P520" s="142">
        <f t="shared" si="538"/>
        <v>148000</v>
      </c>
      <c r="Q520" s="142">
        <f t="shared" si="538"/>
        <v>1188</v>
      </c>
      <c r="R520" s="142">
        <f t="shared" si="538"/>
        <v>866737</v>
      </c>
      <c r="S520" s="142"/>
      <c r="T520" s="142"/>
      <c r="U520" s="142"/>
      <c r="V520" s="142"/>
      <c r="W520" s="142"/>
      <c r="X520" s="142"/>
      <c r="Y520" s="142"/>
      <c r="Z520" s="142"/>
      <c r="AA520" s="142"/>
      <c r="AB520" s="142"/>
      <c r="AC520" s="142"/>
      <c r="AD520" s="142"/>
      <c r="AE520" s="142"/>
      <c r="AF520" s="142"/>
      <c r="AG520" s="273" t="s">
        <v>1086</v>
      </c>
      <c r="AH520" s="144">
        <f t="shared" si="293"/>
        <v>121340224</v>
      </c>
      <c r="AI520" s="145">
        <f t="shared" si="294"/>
        <v>43640</v>
      </c>
      <c r="AJ520" s="143">
        <f t="shared" si="297"/>
        <v>730</v>
      </c>
      <c r="AK520" s="146">
        <v>1.0</v>
      </c>
      <c r="AL520" s="146">
        <f>sum(AK166:AK520)</f>
        <v>730</v>
      </c>
      <c r="AM520" s="168">
        <v>15.0</v>
      </c>
      <c r="AN520" s="142"/>
      <c r="AO520" s="134"/>
      <c r="AP520" s="134"/>
      <c r="AQ520" s="134"/>
      <c r="AR520" s="134"/>
      <c r="AS520" s="134"/>
      <c r="AT520" s="134"/>
      <c r="AU520" s="134"/>
      <c r="AV520" s="134"/>
      <c r="AW520" s="134"/>
      <c r="AX520" s="134"/>
      <c r="AY520" s="134"/>
      <c r="AZ520" s="134"/>
      <c r="BA520" s="134"/>
      <c r="BB520" s="134"/>
    </row>
    <row r="521">
      <c r="A521" s="203" t="str">
        <f>Work!A255</f>
        <v>Harborough District Council</v>
      </c>
      <c r="B521" s="140">
        <f>Work!G255</f>
        <v>43640</v>
      </c>
      <c r="C521" s="142">
        <f t="shared" ref="C521:R521" si="539">C520</f>
        <v>2129607</v>
      </c>
      <c r="D521" s="142">
        <f t="shared" si="539"/>
        <v>7564066</v>
      </c>
      <c r="E521" s="142">
        <f t="shared" si="539"/>
        <v>6229645</v>
      </c>
      <c r="F521" s="163">
        <f t="shared" si="539"/>
        <v>44046853</v>
      </c>
      <c r="G521" s="142">
        <f t="shared" si="539"/>
        <v>30817800</v>
      </c>
      <c r="H521" s="142">
        <f t="shared" si="539"/>
        <v>1325218</v>
      </c>
      <c r="I521" s="142">
        <f t="shared" si="539"/>
        <v>10214468</v>
      </c>
      <c r="J521" s="142">
        <f t="shared" si="539"/>
        <v>4894244</v>
      </c>
      <c r="K521" s="142">
        <f t="shared" si="539"/>
        <v>2360099</v>
      </c>
      <c r="L521" s="142">
        <f t="shared" si="539"/>
        <v>623629</v>
      </c>
      <c r="M521" s="142">
        <f t="shared" si="539"/>
        <v>21774</v>
      </c>
      <c r="N521" s="142">
        <f t="shared" si="539"/>
        <v>7522596</v>
      </c>
      <c r="O521" s="142">
        <f t="shared" si="539"/>
        <v>2574300</v>
      </c>
      <c r="P521" s="142">
        <f t="shared" si="539"/>
        <v>148000</v>
      </c>
      <c r="Q521" s="142">
        <f t="shared" si="539"/>
        <v>1188</v>
      </c>
      <c r="R521" s="142">
        <f t="shared" si="539"/>
        <v>866737</v>
      </c>
      <c r="S521" s="142"/>
      <c r="T521" s="142"/>
      <c r="U521" s="142"/>
      <c r="V521" s="142"/>
      <c r="W521" s="142"/>
      <c r="X521" s="142"/>
      <c r="Y521" s="142"/>
      <c r="Z521" s="142"/>
      <c r="AA521" s="142"/>
      <c r="AB521" s="142"/>
      <c r="AC521" s="142"/>
      <c r="AD521" s="142"/>
      <c r="AE521" s="142"/>
      <c r="AF521" s="142"/>
      <c r="AG521" s="273" t="s">
        <v>1086</v>
      </c>
      <c r="AH521" s="144">
        <f t="shared" si="293"/>
        <v>121340224</v>
      </c>
      <c r="AI521" s="145">
        <f t="shared" si="294"/>
        <v>43640</v>
      </c>
      <c r="AJ521" s="143">
        <f t="shared" si="297"/>
        <v>731</v>
      </c>
      <c r="AK521" s="146">
        <v>1.0</v>
      </c>
      <c r="AL521" s="146">
        <f>sum(AK166:AK521)</f>
        <v>731</v>
      </c>
      <c r="AM521" s="168">
        <v>15.0</v>
      </c>
      <c r="AN521" s="142"/>
      <c r="AO521" s="134"/>
      <c r="AP521" s="134"/>
      <c r="AQ521" s="134"/>
      <c r="AR521" s="134"/>
      <c r="AS521" s="134"/>
      <c r="AT521" s="134"/>
      <c r="AU521" s="134"/>
      <c r="AV521" s="134"/>
      <c r="AW521" s="134"/>
      <c r="AX521" s="134"/>
      <c r="AY521" s="134"/>
      <c r="AZ521" s="134"/>
      <c r="BA521" s="134"/>
      <c r="BB521" s="134"/>
    </row>
    <row r="522">
      <c r="A522" s="203" t="str">
        <f>Work!A473</f>
        <v>Kildare County Council</v>
      </c>
      <c r="B522" s="140">
        <f>Work!G473</f>
        <v>43640</v>
      </c>
      <c r="C522" s="142">
        <f t="shared" ref="C522:R522" si="540">C521</f>
        <v>2129607</v>
      </c>
      <c r="D522" s="142">
        <f t="shared" si="540"/>
        <v>7564066</v>
      </c>
      <c r="E522" s="142">
        <f t="shared" si="540"/>
        <v>6229645</v>
      </c>
      <c r="F522" s="142">
        <f t="shared" si="540"/>
        <v>44046853</v>
      </c>
      <c r="G522" s="142">
        <f t="shared" si="540"/>
        <v>30817800</v>
      </c>
      <c r="H522" s="142">
        <f t="shared" si="540"/>
        <v>1325218</v>
      </c>
      <c r="I522" s="142">
        <f t="shared" si="540"/>
        <v>10214468</v>
      </c>
      <c r="J522" s="163">
        <f t="shared" si="540"/>
        <v>4894244</v>
      </c>
      <c r="K522" s="142">
        <f t="shared" si="540"/>
        <v>2360099</v>
      </c>
      <c r="L522" s="142">
        <f t="shared" si="540"/>
        <v>623629</v>
      </c>
      <c r="M522" s="142">
        <f t="shared" si="540"/>
        <v>21774</v>
      </c>
      <c r="N522" s="142">
        <f t="shared" si="540"/>
        <v>7522596</v>
      </c>
      <c r="O522" s="142">
        <f t="shared" si="540"/>
        <v>2574300</v>
      </c>
      <c r="P522" s="142">
        <f t="shared" si="540"/>
        <v>148000</v>
      </c>
      <c r="Q522" s="142">
        <f t="shared" si="540"/>
        <v>1188</v>
      </c>
      <c r="R522" s="142">
        <f t="shared" si="540"/>
        <v>866737</v>
      </c>
      <c r="S522" s="142"/>
      <c r="T522" s="142"/>
      <c r="U522" s="142"/>
      <c r="V522" s="142"/>
      <c r="W522" s="142"/>
      <c r="X522" s="142"/>
      <c r="Y522" s="142"/>
      <c r="Z522" s="142"/>
      <c r="AA522" s="142"/>
      <c r="AB522" s="142"/>
      <c r="AC522" s="142"/>
      <c r="AD522" s="142"/>
      <c r="AE522" s="142"/>
      <c r="AF522" s="142"/>
      <c r="AG522" s="144" t="s">
        <v>2327</v>
      </c>
      <c r="AH522" s="144">
        <f t="shared" si="293"/>
        <v>121340224</v>
      </c>
      <c r="AI522" s="145">
        <f t="shared" si="294"/>
        <v>43640</v>
      </c>
      <c r="AJ522" s="143">
        <f t="shared" si="297"/>
        <v>732</v>
      </c>
      <c r="AK522" s="146">
        <v>1.0</v>
      </c>
      <c r="AL522" s="146">
        <f>sum(AK166:AK522)</f>
        <v>732</v>
      </c>
      <c r="AM522" s="168">
        <v>15.0</v>
      </c>
      <c r="AN522" s="142"/>
      <c r="AO522" s="134"/>
      <c r="AP522" s="134"/>
      <c r="AQ522" s="134"/>
      <c r="AR522" s="134"/>
      <c r="AS522" s="134"/>
      <c r="AT522" s="134"/>
      <c r="AU522" s="134"/>
      <c r="AV522" s="134"/>
      <c r="AW522" s="134"/>
      <c r="AX522" s="134"/>
      <c r="AY522" s="134"/>
      <c r="AZ522" s="134"/>
      <c r="BA522" s="134"/>
      <c r="BB522" s="134"/>
    </row>
    <row r="523">
      <c r="A523" s="203" t="str">
        <f>Work!A387</f>
        <v>Kitchener City Council</v>
      </c>
      <c r="B523" s="140">
        <f>Work!G387</f>
        <v>43640</v>
      </c>
      <c r="C523" s="142">
        <f t="shared" ref="C523:R523" si="541">C522</f>
        <v>2129607</v>
      </c>
      <c r="D523" s="142">
        <f t="shared" si="541"/>
        <v>7564066</v>
      </c>
      <c r="E523" s="142">
        <f t="shared" si="541"/>
        <v>6229645</v>
      </c>
      <c r="F523" s="142">
        <f t="shared" si="541"/>
        <v>44046853</v>
      </c>
      <c r="G523" s="163">
        <f t="shared" si="541"/>
        <v>30817800</v>
      </c>
      <c r="H523" s="142">
        <f t="shared" si="541"/>
        <v>1325218</v>
      </c>
      <c r="I523" s="142">
        <f t="shared" si="541"/>
        <v>10214468</v>
      </c>
      <c r="J523" s="142">
        <f t="shared" si="541"/>
        <v>4894244</v>
      </c>
      <c r="K523" s="142">
        <f t="shared" si="541"/>
        <v>2360099</v>
      </c>
      <c r="L523" s="142">
        <f t="shared" si="541"/>
        <v>623629</v>
      </c>
      <c r="M523" s="142">
        <f t="shared" si="541"/>
        <v>21774</v>
      </c>
      <c r="N523" s="142">
        <f t="shared" si="541"/>
        <v>7522596</v>
      </c>
      <c r="O523" s="142">
        <f t="shared" si="541"/>
        <v>2574300</v>
      </c>
      <c r="P523" s="142">
        <f t="shared" si="541"/>
        <v>148000</v>
      </c>
      <c r="Q523" s="142">
        <f t="shared" si="541"/>
        <v>1188</v>
      </c>
      <c r="R523" s="142">
        <f t="shared" si="541"/>
        <v>866737</v>
      </c>
      <c r="S523" s="142"/>
      <c r="T523" s="142"/>
      <c r="U523" s="142"/>
      <c r="V523" s="142"/>
      <c r="W523" s="142"/>
      <c r="X523" s="142"/>
      <c r="Y523" s="142"/>
      <c r="Z523" s="142"/>
      <c r="AA523" s="142"/>
      <c r="AB523" s="142"/>
      <c r="AC523" s="142"/>
      <c r="AD523" s="142"/>
      <c r="AE523" s="142"/>
      <c r="AF523" s="142"/>
      <c r="AG523" s="144" t="s">
        <v>1206</v>
      </c>
      <c r="AH523" s="144">
        <f t="shared" si="293"/>
        <v>121340224</v>
      </c>
      <c r="AI523" s="145">
        <f t="shared" si="294"/>
        <v>43640</v>
      </c>
      <c r="AJ523" s="143">
        <f t="shared" si="297"/>
        <v>733</v>
      </c>
      <c r="AK523" s="146">
        <v>1.0</v>
      </c>
      <c r="AL523" s="146">
        <f>sum(AK166:AK523)</f>
        <v>733</v>
      </c>
      <c r="AM523" s="168">
        <v>15.0</v>
      </c>
      <c r="AN523" s="142"/>
      <c r="AO523" s="134"/>
      <c r="AP523" s="134"/>
      <c r="AQ523" s="134"/>
      <c r="AR523" s="134"/>
      <c r="AS523" s="134"/>
      <c r="AT523" s="134"/>
      <c r="AU523" s="134"/>
      <c r="AV523" s="134"/>
      <c r="AW523" s="134"/>
      <c r="AX523" s="134"/>
      <c r="AY523" s="134"/>
      <c r="AZ523" s="134"/>
      <c r="BA523" s="134"/>
      <c r="BB523" s="134"/>
    </row>
    <row r="524">
      <c r="A524" s="203" t="str">
        <f>Work!A551</f>
        <v>Canton of Lucerne </v>
      </c>
      <c r="B524" s="140">
        <f>Work!G551</f>
        <v>43640</v>
      </c>
      <c r="C524" s="142">
        <f t="shared" ref="C524:G524" si="542">C523</f>
        <v>2129607</v>
      </c>
      <c r="D524" s="142">
        <f t="shared" si="542"/>
        <v>7564066</v>
      </c>
      <c r="E524" s="142">
        <f t="shared" si="542"/>
        <v>6229645</v>
      </c>
      <c r="F524" s="142">
        <f t="shared" si="542"/>
        <v>44046853</v>
      </c>
      <c r="G524" s="142">
        <f t="shared" si="542"/>
        <v>30817800</v>
      </c>
      <c r="H524" s="141">
        <f>Work!E551+H523</f>
        <v>1731724</v>
      </c>
      <c r="I524" s="142">
        <f t="shared" ref="I524:R524" si="543">I523</f>
        <v>10214468</v>
      </c>
      <c r="J524" s="142">
        <f t="shared" si="543"/>
        <v>4894244</v>
      </c>
      <c r="K524" s="142">
        <f t="shared" si="543"/>
        <v>2360099</v>
      </c>
      <c r="L524" s="142">
        <f t="shared" si="543"/>
        <v>623629</v>
      </c>
      <c r="M524" s="142">
        <f t="shared" si="543"/>
        <v>21774</v>
      </c>
      <c r="N524" s="142">
        <f t="shared" si="543"/>
        <v>7522596</v>
      </c>
      <c r="O524" s="142">
        <f t="shared" si="543"/>
        <v>2574300</v>
      </c>
      <c r="P524" s="142">
        <f t="shared" si="543"/>
        <v>148000</v>
      </c>
      <c r="Q524" s="142">
        <f t="shared" si="543"/>
        <v>1188</v>
      </c>
      <c r="R524" s="142">
        <f t="shared" si="543"/>
        <v>866737</v>
      </c>
      <c r="S524" s="142"/>
      <c r="T524" s="142"/>
      <c r="U524" s="142"/>
      <c r="V524" s="142"/>
      <c r="W524" s="142"/>
      <c r="X524" s="142"/>
      <c r="Y524" s="142"/>
      <c r="Z524" s="142"/>
      <c r="AA524" s="142"/>
      <c r="AB524" s="142"/>
      <c r="AC524" s="142"/>
      <c r="AD524" s="142"/>
      <c r="AE524" s="142"/>
      <c r="AF524" s="142"/>
      <c r="AG524" s="144" t="s">
        <v>1369</v>
      </c>
      <c r="AH524" s="144">
        <f t="shared" si="293"/>
        <v>121746730</v>
      </c>
      <c r="AI524" s="145">
        <f t="shared" si="294"/>
        <v>43640</v>
      </c>
      <c r="AJ524" s="143">
        <f t="shared" si="297"/>
        <v>734</v>
      </c>
      <c r="AK524" s="146">
        <v>1.0</v>
      </c>
      <c r="AL524" s="146">
        <f>sum(AK166:AK524)</f>
        <v>734</v>
      </c>
      <c r="AM524" s="168">
        <v>15.0</v>
      </c>
      <c r="AN524" s="142"/>
      <c r="AO524" s="134"/>
      <c r="AP524" s="134"/>
      <c r="AQ524" s="134"/>
      <c r="AR524" s="134"/>
      <c r="AS524" s="134"/>
      <c r="AT524" s="134"/>
      <c r="AU524" s="134"/>
      <c r="AV524" s="134"/>
      <c r="AW524" s="134"/>
      <c r="AX524" s="134"/>
      <c r="AY524" s="134"/>
      <c r="AZ524" s="134"/>
      <c r="BA524" s="134"/>
      <c r="BB524" s="134"/>
    </row>
    <row r="525">
      <c r="A525" s="203" t="str">
        <f>Work!A388</f>
        <v>Oakville Town Council</v>
      </c>
      <c r="B525" s="140">
        <f>Work!G388</f>
        <v>43640</v>
      </c>
      <c r="C525" s="142">
        <f t="shared" ref="C525:R525" si="544">C524</f>
        <v>2129607</v>
      </c>
      <c r="D525" s="142">
        <f t="shared" si="544"/>
        <v>7564066</v>
      </c>
      <c r="E525" s="142">
        <f t="shared" si="544"/>
        <v>6229645</v>
      </c>
      <c r="F525" s="142">
        <f t="shared" si="544"/>
        <v>44046853</v>
      </c>
      <c r="G525" s="163">
        <f t="shared" si="544"/>
        <v>30817800</v>
      </c>
      <c r="H525" s="142">
        <f t="shared" si="544"/>
        <v>1731724</v>
      </c>
      <c r="I525" s="142">
        <f t="shared" si="544"/>
        <v>10214468</v>
      </c>
      <c r="J525" s="142">
        <f t="shared" si="544"/>
        <v>4894244</v>
      </c>
      <c r="K525" s="142">
        <f t="shared" si="544"/>
        <v>2360099</v>
      </c>
      <c r="L525" s="142">
        <f t="shared" si="544"/>
        <v>623629</v>
      </c>
      <c r="M525" s="142">
        <f t="shared" si="544"/>
        <v>21774</v>
      </c>
      <c r="N525" s="142">
        <f t="shared" si="544"/>
        <v>7522596</v>
      </c>
      <c r="O525" s="142">
        <f t="shared" si="544"/>
        <v>2574300</v>
      </c>
      <c r="P525" s="142">
        <f t="shared" si="544"/>
        <v>148000</v>
      </c>
      <c r="Q525" s="142">
        <f t="shared" si="544"/>
        <v>1188</v>
      </c>
      <c r="R525" s="142">
        <f t="shared" si="544"/>
        <v>866737</v>
      </c>
      <c r="S525" s="142"/>
      <c r="T525" s="142"/>
      <c r="U525" s="142"/>
      <c r="V525" s="142"/>
      <c r="W525" s="142"/>
      <c r="X525" s="142"/>
      <c r="Y525" s="142"/>
      <c r="Z525" s="142"/>
      <c r="AA525" s="142"/>
      <c r="AB525" s="142"/>
      <c r="AC525" s="142"/>
      <c r="AD525" s="142"/>
      <c r="AE525" s="142"/>
      <c r="AF525" s="142"/>
      <c r="AG525" s="144" t="s">
        <v>1206</v>
      </c>
      <c r="AH525" s="144">
        <f t="shared" si="293"/>
        <v>121746730</v>
      </c>
      <c r="AI525" s="145">
        <f t="shared" si="294"/>
        <v>43640</v>
      </c>
      <c r="AJ525" s="143">
        <f t="shared" si="297"/>
        <v>735</v>
      </c>
      <c r="AK525" s="146">
        <v>1.0</v>
      </c>
      <c r="AL525" s="146">
        <f>sum(AK166:AK525)</f>
        <v>735</v>
      </c>
      <c r="AM525" s="168">
        <v>15.0</v>
      </c>
      <c r="AN525" s="142"/>
      <c r="AO525" s="134"/>
      <c r="AP525" s="134"/>
      <c r="AQ525" s="134"/>
      <c r="AR525" s="134"/>
      <c r="AS525" s="134"/>
      <c r="AT525" s="134"/>
      <c r="AU525" s="134"/>
      <c r="AV525" s="134"/>
      <c r="AW525" s="134"/>
      <c r="AX525" s="134"/>
      <c r="AY525" s="134"/>
      <c r="AZ525" s="134"/>
      <c r="BA525" s="134"/>
      <c r="BB525" s="134"/>
    </row>
    <row r="526">
      <c r="A526" s="203" t="str">
        <f>Work!A412</f>
        <v>Rennes City Council</v>
      </c>
      <c r="B526" s="140">
        <f>Work!G412</f>
        <v>43640</v>
      </c>
      <c r="C526" s="142">
        <f t="shared" ref="C526:K526" si="545">C525</f>
        <v>2129607</v>
      </c>
      <c r="D526" s="142">
        <f t="shared" si="545"/>
        <v>7564066</v>
      </c>
      <c r="E526" s="142">
        <f t="shared" si="545"/>
        <v>6229645</v>
      </c>
      <c r="F526" s="142">
        <f t="shared" si="545"/>
        <v>44046853</v>
      </c>
      <c r="G526" s="142">
        <f t="shared" si="545"/>
        <v>30817800</v>
      </c>
      <c r="H526" s="142">
        <f t="shared" si="545"/>
        <v>1731724</v>
      </c>
      <c r="I526" s="142">
        <f t="shared" si="545"/>
        <v>10214468</v>
      </c>
      <c r="J526" s="142">
        <f t="shared" si="545"/>
        <v>4894244</v>
      </c>
      <c r="K526" s="142">
        <f t="shared" si="545"/>
        <v>2360099</v>
      </c>
      <c r="L526" s="141">
        <f>Work!E412+L525</f>
        <v>845733</v>
      </c>
      <c r="M526" s="142">
        <f t="shared" ref="M526:R526" si="546">M525</f>
        <v>21774</v>
      </c>
      <c r="N526" s="142">
        <f t="shared" si="546"/>
        <v>7522596</v>
      </c>
      <c r="O526" s="142">
        <f t="shared" si="546"/>
        <v>2574300</v>
      </c>
      <c r="P526" s="142">
        <f t="shared" si="546"/>
        <v>148000</v>
      </c>
      <c r="Q526" s="142">
        <f t="shared" si="546"/>
        <v>1188</v>
      </c>
      <c r="R526" s="142">
        <f t="shared" si="546"/>
        <v>866737</v>
      </c>
      <c r="S526" s="142"/>
      <c r="T526" s="142"/>
      <c r="U526" s="142"/>
      <c r="V526" s="142"/>
      <c r="W526" s="142"/>
      <c r="X526" s="142"/>
      <c r="Y526" s="142"/>
      <c r="Z526" s="142"/>
      <c r="AA526" s="142"/>
      <c r="AB526" s="142"/>
      <c r="AC526" s="142"/>
      <c r="AD526" s="142"/>
      <c r="AE526" s="142"/>
      <c r="AF526" s="142"/>
      <c r="AG526" s="144" t="s">
        <v>2442</v>
      </c>
      <c r="AH526" s="144">
        <f t="shared" si="293"/>
        <v>121968834</v>
      </c>
      <c r="AI526" s="145">
        <f t="shared" si="294"/>
        <v>43640</v>
      </c>
      <c r="AJ526" s="143">
        <f t="shared" si="297"/>
        <v>736</v>
      </c>
      <c r="AK526" s="146">
        <v>1.0</v>
      </c>
      <c r="AL526" s="146">
        <f>sum(AK166:AK526)</f>
        <v>736</v>
      </c>
      <c r="AM526" s="168">
        <v>15.0</v>
      </c>
      <c r="AN526" s="142"/>
      <c r="AO526" s="134"/>
      <c r="AP526" s="134"/>
      <c r="AQ526" s="134"/>
      <c r="AR526" s="134"/>
      <c r="AS526" s="134"/>
      <c r="AT526" s="134"/>
      <c r="AU526" s="134"/>
      <c r="AV526" s="134"/>
      <c r="AW526" s="134"/>
      <c r="AX526" s="134"/>
      <c r="AY526" s="134"/>
      <c r="AZ526" s="134"/>
      <c r="BA526" s="134"/>
      <c r="BB526" s="134"/>
    </row>
    <row r="527">
      <c r="A527" s="203" t="str">
        <f>Data!A93</f>
        <v>Sydney City Council</v>
      </c>
      <c r="B527" s="140">
        <f>Data!E93</f>
        <v>43640</v>
      </c>
      <c r="C527" s="141">
        <f>Data!D93+C526</f>
        <v>2337980</v>
      </c>
      <c r="D527" s="142">
        <f t="shared" ref="D527:R527" si="547">D526</f>
        <v>7564066</v>
      </c>
      <c r="E527" s="142">
        <f t="shared" si="547"/>
        <v>6229645</v>
      </c>
      <c r="F527" s="142">
        <f t="shared" si="547"/>
        <v>44046853</v>
      </c>
      <c r="G527" s="142">
        <f t="shared" si="547"/>
        <v>30817800</v>
      </c>
      <c r="H527" s="142">
        <f t="shared" si="547"/>
        <v>1731724</v>
      </c>
      <c r="I527" s="142">
        <f t="shared" si="547"/>
        <v>10214468</v>
      </c>
      <c r="J527" s="142">
        <f t="shared" si="547"/>
        <v>4894244</v>
      </c>
      <c r="K527" s="142">
        <f t="shared" si="547"/>
        <v>2360099</v>
      </c>
      <c r="L527" s="142">
        <f t="shared" si="547"/>
        <v>845733</v>
      </c>
      <c r="M527" s="142">
        <f t="shared" si="547"/>
        <v>21774</v>
      </c>
      <c r="N527" s="142">
        <f t="shared" si="547"/>
        <v>7522596</v>
      </c>
      <c r="O527" s="142">
        <f t="shared" si="547"/>
        <v>2574300</v>
      </c>
      <c r="P527" s="142">
        <f t="shared" si="547"/>
        <v>148000</v>
      </c>
      <c r="Q527" s="142">
        <f t="shared" si="547"/>
        <v>1188</v>
      </c>
      <c r="R527" s="142">
        <f t="shared" si="547"/>
        <v>866737</v>
      </c>
      <c r="S527" s="142"/>
      <c r="T527" s="142"/>
      <c r="U527" s="142"/>
      <c r="V527" s="142"/>
      <c r="W527" s="142"/>
      <c r="X527" s="142"/>
      <c r="Y527" s="142"/>
      <c r="Z527" s="142"/>
      <c r="AA527" s="142"/>
      <c r="AB527" s="142"/>
      <c r="AC527" s="142"/>
      <c r="AD527" s="142"/>
      <c r="AE527" s="142"/>
      <c r="AF527" s="142"/>
      <c r="AG527" s="144" t="s">
        <v>974</v>
      </c>
      <c r="AH527" s="144">
        <f t="shared" si="293"/>
        <v>122177207</v>
      </c>
      <c r="AI527" s="145">
        <f t="shared" si="294"/>
        <v>43640</v>
      </c>
      <c r="AJ527" s="143">
        <f t="shared" si="297"/>
        <v>737</v>
      </c>
      <c r="AK527" s="146">
        <v>1.0</v>
      </c>
      <c r="AL527" s="146">
        <f>sum(AK166:AK527)</f>
        <v>737</v>
      </c>
      <c r="AM527" s="168">
        <v>15.0</v>
      </c>
      <c r="AN527" s="142"/>
      <c r="AO527" s="134"/>
      <c r="AP527" s="134"/>
      <c r="AQ527" s="134"/>
      <c r="AR527" s="134"/>
      <c r="AS527" s="134"/>
      <c r="AT527" s="134"/>
      <c r="AU527" s="134"/>
      <c r="AV527" s="134"/>
      <c r="AW527" s="134"/>
      <c r="AX527" s="134"/>
      <c r="AY527" s="134"/>
      <c r="AZ527" s="134"/>
      <c r="BA527" s="134"/>
      <c r="BB527" s="134"/>
    </row>
    <row r="528">
      <c r="A528" s="203" t="str">
        <f>Work!A256</f>
        <v>Thatcham Town Council</v>
      </c>
      <c r="B528" s="140">
        <f>Work!G256</f>
        <v>43640</v>
      </c>
      <c r="C528" s="142">
        <f t="shared" ref="C528:E528" si="548">C527</f>
        <v>2337980</v>
      </c>
      <c r="D528" s="142">
        <f t="shared" si="548"/>
        <v>7564066</v>
      </c>
      <c r="E528" s="142">
        <f t="shared" si="548"/>
        <v>6229645</v>
      </c>
      <c r="F528" s="141">
        <f>Work!E256+F527</f>
        <v>44073070</v>
      </c>
      <c r="G528" s="142">
        <f t="shared" ref="G528:R528" si="549">G527</f>
        <v>30817800</v>
      </c>
      <c r="H528" s="142">
        <f t="shared" si="549"/>
        <v>1731724</v>
      </c>
      <c r="I528" s="142">
        <f t="shared" si="549"/>
        <v>10214468</v>
      </c>
      <c r="J528" s="142">
        <f t="shared" si="549"/>
        <v>4894244</v>
      </c>
      <c r="K528" s="142">
        <f t="shared" si="549"/>
        <v>2360099</v>
      </c>
      <c r="L528" s="142">
        <f t="shared" si="549"/>
        <v>845733</v>
      </c>
      <c r="M528" s="142">
        <f t="shared" si="549"/>
        <v>21774</v>
      </c>
      <c r="N528" s="142">
        <f t="shared" si="549"/>
        <v>7522596</v>
      </c>
      <c r="O528" s="142">
        <f t="shared" si="549"/>
        <v>2574300</v>
      </c>
      <c r="P528" s="142">
        <f t="shared" si="549"/>
        <v>148000</v>
      </c>
      <c r="Q528" s="142">
        <f t="shared" si="549"/>
        <v>1188</v>
      </c>
      <c r="R528" s="142">
        <f t="shared" si="549"/>
        <v>866737</v>
      </c>
      <c r="S528" s="142"/>
      <c r="T528" s="142"/>
      <c r="U528" s="142"/>
      <c r="V528" s="142"/>
      <c r="W528" s="142"/>
      <c r="X528" s="142"/>
      <c r="Y528" s="142"/>
      <c r="Z528" s="142"/>
      <c r="AA528" s="142"/>
      <c r="AB528" s="142"/>
      <c r="AC528" s="142"/>
      <c r="AD528" s="142"/>
      <c r="AE528" s="142"/>
      <c r="AF528" s="142"/>
      <c r="AG528" s="144" t="s">
        <v>1086</v>
      </c>
      <c r="AH528" s="144">
        <f t="shared" si="293"/>
        <v>122203424</v>
      </c>
      <c r="AI528" s="145">
        <f t="shared" si="294"/>
        <v>43640</v>
      </c>
      <c r="AJ528" s="143">
        <f t="shared" si="297"/>
        <v>738</v>
      </c>
      <c r="AK528" s="146">
        <v>1.0</v>
      </c>
      <c r="AL528" s="146">
        <f>sum(AK166:AK528)</f>
        <v>738</v>
      </c>
      <c r="AM528" s="168">
        <v>15.0</v>
      </c>
      <c r="AN528" s="142"/>
      <c r="AO528" s="134"/>
      <c r="AP528" s="134"/>
      <c r="AQ528" s="134"/>
      <c r="AR528" s="134"/>
      <c r="AS528" s="134"/>
      <c r="AT528" s="134"/>
      <c r="AU528" s="134"/>
      <c r="AV528" s="134"/>
      <c r="AW528" s="134"/>
      <c r="AX528" s="134"/>
      <c r="AY528" s="134"/>
      <c r="AZ528" s="134"/>
      <c r="BA528" s="134"/>
      <c r="BB528" s="134"/>
    </row>
    <row r="529">
      <c r="A529" s="203" t="str">
        <f>Data!A121</f>
        <v>Traiskirchen Town Council</v>
      </c>
      <c r="B529" s="140">
        <f>Data!E121</f>
        <v>43640</v>
      </c>
      <c r="C529" s="142">
        <f t="shared" ref="C529:P529" si="550">C528</f>
        <v>2337980</v>
      </c>
      <c r="D529" s="142">
        <f t="shared" si="550"/>
        <v>7564066</v>
      </c>
      <c r="E529" s="142">
        <f t="shared" si="550"/>
        <v>6229645</v>
      </c>
      <c r="F529" s="142">
        <f t="shared" si="550"/>
        <v>44073070</v>
      </c>
      <c r="G529" s="142">
        <f t="shared" si="550"/>
        <v>30817800</v>
      </c>
      <c r="H529" s="142">
        <f t="shared" si="550"/>
        <v>1731724</v>
      </c>
      <c r="I529" s="142">
        <f t="shared" si="550"/>
        <v>10214468</v>
      </c>
      <c r="J529" s="142">
        <f t="shared" si="550"/>
        <v>4894244</v>
      </c>
      <c r="K529" s="142">
        <f t="shared" si="550"/>
        <v>2360099</v>
      </c>
      <c r="L529" s="142">
        <f t="shared" si="550"/>
        <v>845733</v>
      </c>
      <c r="M529" s="142">
        <f t="shared" si="550"/>
        <v>21774</v>
      </c>
      <c r="N529" s="142">
        <f t="shared" si="550"/>
        <v>7522596</v>
      </c>
      <c r="O529" s="142">
        <f t="shared" si="550"/>
        <v>2574300</v>
      </c>
      <c r="P529" s="142">
        <f t="shared" si="550"/>
        <v>148000</v>
      </c>
      <c r="Q529" s="141">
        <f>Data!D121+Q528</f>
        <v>20046</v>
      </c>
      <c r="R529" s="142">
        <f>R528</f>
        <v>866737</v>
      </c>
      <c r="S529" s="142"/>
      <c r="T529" s="142"/>
      <c r="U529" s="142"/>
      <c r="V529" s="142"/>
      <c r="W529" s="142"/>
      <c r="X529" s="142"/>
      <c r="Y529" s="142"/>
      <c r="Z529" s="142"/>
      <c r="AA529" s="142"/>
      <c r="AB529" s="142"/>
      <c r="AC529" s="142"/>
      <c r="AD529" s="142"/>
      <c r="AE529" s="142"/>
      <c r="AF529" s="142"/>
      <c r="AG529" s="144" t="s">
        <v>2801</v>
      </c>
      <c r="AH529" s="144">
        <f t="shared" si="293"/>
        <v>122222282</v>
      </c>
      <c r="AI529" s="145">
        <f t="shared" si="294"/>
        <v>43640</v>
      </c>
      <c r="AJ529" s="143">
        <f t="shared" si="297"/>
        <v>739</v>
      </c>
      <c r="AK529" s="146">
        <v>1.0</v>
      </c>
      <c r="AL529" s="146">
        <f>sum(AK166:AK529)</f>
        <v>739</v>
      </c>
      <c r="AM529" s="168">
        <v>15.0</v>
      </c>
      <c r="AN529" s="142"/>
      <c r="AO529" s="134"/>
      <c r="AP529" s="134"/>
      <c r="AQ529" s="134"/>
      <c r="AR529" s="134"/>
      <c r="AS529" s="134"/>
      <c r="AT529" s="134"/>
      <c r="AU529" s="134"/>
      <c r="AV529" s="134"/>
      <c r="AW529" s="134"/>
      <c r="AX529" s="134"/>
      <c r="AY529" s="134"/>
      <c r="AZ529" s="134"/>
      <c r="BA529" s="134"/>
      <c r="BB529" s="134"/>
    </row>
    <row r="530">
      <c r="A530" s="203" t="str">
        <f>Work!A389</f>
        <v>Whitby Town Council</v>
      </c>
      <c r="B530" s="140">
        <f>Work!G389</f>
        <v>43640</v>
      </c>
      <c r="C530" s="142">
        <f t="shared" ref="C530:R530" si="551">C529</f>
        <v>2337980</v>
      </c>
      <c r="D530" s="142">
        <f t="shared" si="551"/>
        <v>7564066</v>
      </c>
      <c r="E530" s="142">
        <f t="shared" si="551"/>
        <v>6229645</v>
      </c>
      <c r="F530" s="142">
        <f t="shared" si="551"/>
        <v>44073070</v>
      </c>
      <c r="G530" s="192">
        <f t="shared" si="551"/>
        <v>30817800</v>
      </c>
      <c r="H530" s="142">
        <f t="shared" si="551"/>
        <v>1731724</v>
      </c>
      <c r="I530" s="142">
        <f t="shared" si="551"/>
        <v>10214468</v>
      </c>
      <c r="J530" s="142">
        <f t="shared" si="551"/>
        <v>4894244</v>
      </c>
      <c r="K530" s="142">
        <f t="shared" si="551"/>
        <v>2360099</v>
      </c>
      <c r="L530" s="142">
        <f t="shared" si="551"/>
        <v>845733</v>
      </c>
      <c r="M530" s="142">
        <f t="shared" si="551"/>
        <v>21774</v>
      </c>
      <c r="N530" s="142">
        <f t="shared" si="551"/>
        <v>7522596</v>
      </c>
      <c r="O530" s="142">
        <f t="shared" si="551"/>
        <v>2574300</v>
      </c>
      <c r="P530" s="142">
        <f t="shared" si="551"/>
        <v>148000</v>
      </c>
      <c r="Q530" s="142">
        <f t="shared" si="551"/>
        <v>20046</v>
      </c>
      <c r="R530" s="142">
        <f t="shared" si="551"/>
        <v>866737</v>
      </c>
      <c r="S530" s="142"/>
      <c r="T530" s="142"/>
      <c r="U530" s="142"/>
      <c r="V530" s="142"/>
      <c r="W530" s="142"/>
      <c r="X530" s="142"/>
      <c r="Y530" s="142"/>
      <c r="Z530" s="142"/>
      <c r="AA530" s="142"/>
      <c r="AB530" s="142"/>
      <c r="AC530" s="142"/>
      <c r="AD530" s="142"/>
      <c r="AE530" s="142"/>
      <c r="AF530" s="142"/>
      <c r="AG530" s="144" t="s">
        <v>1206</v>
      </c>
      <c r="AH530" s="144">
        <f t="shared" si="293"/>
        <v>122222282</v>
      </c>
      <c r="AI530" s="145">
        <f t="shared" si="294"/>
        <v>43640</v>
      </c>
      <c r="AJ530" s="143">
        <f t="shared" si="297"/>
        <v>740</v>
      </c>
      <c r="AK530" s="146">
        <v>1.0</v>
      </c>
      <c r="AL530" s="146">
        <f>sum(AK166:AK530)</f>
        <v>740</v>
      </c>
      <c r="AM530" s="168">
        <v>15.0</v>
      </c>
      <c r="AN530" s="142"/>
      <c r="AO530" s="134"/>
      <c r="AP530" s="134"/>
      <c r="AQ530" s="134"/>
      <c r="AR530" s="134"/>
      <c r="AS530" s="134"/>
      <c r="AT530" s="134"/>
      <c r="AU530" s="134"/>
      <c r="AV530" s="134"/>
      <c r="AW530" s="134"/>
      <c r="AX530" s="134"/>
      <c r="AY530" s="134"/>
      <c r="AZ530" s="134"/>
      <c r="BA530" s="134"/>
      <c r="BB530" s="134"/>
    </row>
    <row r="531">
      <c r="A531" s="199" t="str">
        <f>Data!A579</f>
        <v>Wembury Parish Council</v>
      </c>
      <c r="B531" s="140">
        <f>Data!E579</f>
        <v>43640</v>
      </c>
      <c r="C531" s="142">
        <f t="shared" ref="C531:R531" si="552">C530</f>
        <v>2337980</v>
      </c>
      <c r="D531" s="142">
        <f t="shared" si="552"/>
        <v>7564066</v>
      </c>
      <c r="E531" s="142">
        <f t="shared" si="552"/>
        <v>6229645</v>
      </c>
      <c r="F531" s="192">
        <f t="shared" si="552"/>
        <v>44073070</v>
      </c>
      <c r="G531" s="142">
        <f t="shared" si="552"/>
        <v>30817800</v>
      </c>
      <c r="H531" s="142">
        <f t="shared" si="552"/>
        <v>1731724</v>
      </c>
      <c r="I531" s="142">
        <f t="shared" si="552"/>
        <v>10214468</v>
      </c>
      <c r="J531" s="142">
        <f t="shared" si="552"/>
        <v>4894244</v>
      </c>
      <c r="K531" s="142">
        <f t="shared" si="552"/>
        <v>2360099</v>
      </c>
      <c r="L531" s="142">
        <f t="shared" si="552"/>
        <v>845733</v>
      </c>
      <c r="M531" s="142">
        <f t="shared" si="552"/>
        <v>21774</v>
      </c>
      <c r="N531" s="142">
        <f t="shared" si="552"/>
        <v>7522596</v>
      </c>
      <c r="O531" s="142">
        <f t="shared" si="552"/>
        <v>2574300</v>
      </c>
      <c r="P531" s="142">
        <f t="shared" si="552"/>
        <v>148000</v>
      </c>
      <c r="Q531" s="142">
        <f t="shared" si="552"/>
        <v>20046</v>
      </c>
      <c r="R531" s="142">
        <f t="shared" si="552"/>
        <v>866737</v>
      </c>
      <c r="S531" s="142"/>
      <c r="T531" s="142"/>
      <c r="U531" s="142"/>
      <c r="V531" s="142"/>
      <c r="W531" s="142"/>
      <c r="X531" s="142"/>
      <c r="Y531" s="142"/>
      <c r="Z531" s="142"/>
      <c r="AA531" s="142"/>
      <c r="AB531" s="142"/>
      <c r="AC531" s="142"/>
      <c r="AD531" s="142"/>
      <c r="AE531" s="142"/>
      <c r="AF531" s="142"/>
      <c r="AG531" s="142" t="s">
        <v>1284</v>
      </c>
      <c r="AH531" s="144">
        <f t="shared" si="293"/>
        <v>122222282</v>
      </c>
      <c r="AI531" s="145">
        <f t="shared" si="294"/>
        <v>43640</v>
      </c>
      <c r="AJ531" s="143">
        <f t="shared" si="297"/>
        <v>741</v>
      </c>
      <c r="AK531" s="146">
        <v>1.0</v>
      </c>
      <c r="AL531" s="164"/>
      <c r="AM531" s="168">
        <v>15.0</v>
      </c>
      <c r="AN531" s="142"/>
      <c r="AO531" s="134"/>
      <c r="AP531" s="134"/>
      <c r="AQ531" s="134"/>
      <c r="AR531" s="134"/>
      <c r="AS531" s="134"/>
      <c r="AT531" s="134"/>
      <c r="AU531" s="134"/>
      <c r="AV531" s="134"/>
      <c r="AW531" s="134"/>
      <c r="AX531" s="134"/>
      <c r="AY531" s="134"/>
      <c r="AZ531" s="134"/>
      <c r="BA531" s="134"/>
      <c r="BB531" s="134"/>
    </row>
    <row r="532">
      <c r="A532" s="199" t="str">
        <f>Data!A357</f>
        <v>Ivybridge Town Council</v>
      </c>
      <c r="B532" s="140">
        <f>Data!E357</f>
        <v>43640</v>
      </c>
      <c r="C532" s="142">
        <f t="shared" ref="C532:R532" si="553">C531</f>
        <v>2337980</v>
      </c>
      <c r="D532" s="142">
        <f t="shared" si="553"/>
        <v>7564066</v>
      </c>
      <c r="E532" s="142">
        <f t="shared" si="553"/>
        <v>6229645</v>
      </c>
      <c r="F532" s="192">
        <f t="shared" si="553"/>
        <v>44073070</v>
      </c>
      <c r="G532" s="142">
        <f t="shared" si="553"/>
        <v>30817800</v>
      </c>
      <c r="H532" s="142">
        <f t="shared" si="553"/>
        <v>1731724</v>
      </c>
      <c r="I532" s="142">
        <f t="shared" si="553"/>
        <v>10214468</v>
      </c>
      <c r="J532" s="142">
        <f t="shared" si="553"/>
        <v>4894244</v>
      </c>
      <c r="K532" s="142">
        <f t="shared" si="553"/>
        <v>2360099</v>
      </c>
      <c r="L532" s="142">
        <f t="shared" si="553"/>
        <v>845733</v>
      </c>
      <c r="M532" s="142">
        <f t="shared" si="553"/>
        <v>21774</v>
      </c>
      <c r="N532" s="142">
        <f t="shared" si="553"/>
        <v>7522596</v>
      </c>
      <c r="O532" s="142">
        <f t="shared" si="553"/>
        <v>2574300</v>
      </c>
      <c r="P532" s="142">
        <f t="shared" si="553"/>
        <v>148000</v>
      </c>
      <c r="Q532" s="142">
        <f t="shared" si="553"/>
        <v>20046</v>
      </c>
      <c r="R532" s="142">
        <f t="shared" si="553"/>
        <v>866737</v>
      </c>
      <c r="S532" s="142"/>
      <c r="T532" s="142"/>
      <c r="U532" s="142"/>
      <c r="V532" s="142"/>
      <c r="W532" s="142"/>
      <c r="X532" s="142"/>
      <c r="Y532" s="142"/>
      <c r="Z532" s="142"/>
      <c r="AA532" s="142"/>
      <c r="AB532" s="142"/>
      <c r="AC532" s="142"/>
      <c r="AD532" s="142"/>
      <c r="AE532" s="142"/>
      <c r="AF532" s="142"/>
      <c r="AG532" s="142" t="s">
        <v>1284</v>
      </c>
      <c r="AH532" s="144">
        <f t="shared" si="293"/>
        <v>122222282</v>
      </c>
      <c r="AI532" s="145">
        <f t="shared" si="294"/>
        <v>43640</v>
      </c>
      <c r="AJ532" s="143">
        <f t="shared" si="297"/>
        <v>742</v>
      </c>
      <c r="AK532" s="146">
        <v>1.0</v>
      </c>
      <c r="AL532" s="164"/>
      <c r="AM532" s="168">
        <v>15.0</v>
      </c>
      <c r="AN532" s="142"/>
      <c r="AO532" s="134"/>
      <c r="AP532" s="134"/>
      <c r="AQ532" s="134"/>
      <c r="AR532" s="134"/>
      <c r="AS532" s="134"/>
      <c r="AT532" s="134"/>
      <c r="AU532" s="134"/>
      <c r="AV532" s="134"/>
      <c r="AW532" s="134"/>
      <c r="AX532" s="134"/>
      <c r="AY532" s="134"/>
      <c r="AZ532" s="134"/>
      <c r="BA532" s="134"/>
      <c r="BB532" s="134"/>
    </row>
    <row r="533">
      <c r="A533" s="199" t="str">
        <f>Data!A327</f>
        <v>Hednesford Town Council</v>
      </c>
      <c r="B533" s="140">
        <f>Data!E327</f>
        <v>43641</v>
      </c>
      <c r="C533" s="142">
        <f t="shared" ref="C533:R533" si="554">C532</f>
        <v>2337980</v>
      </c>
      <c r="D533" s="142">
        <f t="shared" si="554"/>
        <v>7564066</v>
      </c>
      <c r="E533" s="142">
        <f t="shared" si="554"/>
        <v>6229645</v>
      </c>
      <c r="F533" s="192">
        <f t="shared" si="554"/>
        <v>44073070</v>
      </c>
      <c r="G533" s="142">
        <f t="shared" si="554"/>
        <v>30817800</v>
      </c>
      <c r="H533" s="142">
        <f t="shared" si="554"/>
        <v>1731724</v>
      </c>
      <c r="I533" s="142">
        <f t="shared" si="554"/>
        <v>10214468</v>
      </c>
      <c r="J533" s="142">
        <f t="shared" si="554"/>
        <v>4894244</v>
      </c>
      <c r="K533" s="142">
        <f t="shared" si="554"/>
        <v>2360099</v>
      </c>
      <c r="L533" s="142">
        <f t="shared" si="554"/>
        <v>845733</v>
      </c>
      <c r="M533" s="142">
        <f t="shared" si="554"/>
        <v>21774</v>
      </c>
      <c r="N533" s="142">
        <f t="shared" si="554"/>
        <v>7522596</v>
      </c>
      <c r="O533" s="142">
        <f t="shared" si="554"/>
        <v>2574300</v>
      </c>
      <c r="P533" s="142">
        <f t="shared" si="554"/>
        <v>148000</v>
      </c>
      <c r="Q533" s="142">
        <f t="shared" si="554"/>
        <v>20046</v>
      </c>
      <c r="R533" s="142">
        <f t="shared" si="554"/>
        <v>866737</v>
      </c>
      <c r="S533" s="142"/>
      <c r="T533" s="142"/>
      <c r="U533" s="142"/>
      <c r="V533" s="142"/>
      <c r="W533" s="142"/>
      <c r="X533" s="142"/>
      <c r="Y533" s="142"/>
      <c r="Z533" s="142"/>
      <c r="AA533" s="142"/>
      <c r="AB533" s="142"/>
      <c r="AC533" s="142"/>
      <c r="AD533" s="142"/>
      <c r="AE533" s="142"/>
      <c r="AF533" s="142"/>
      <c r="AG533" s="142" t="s">
        <v>1284</v>
      </c>
      <c r="AH533" s="144">
        <f t="shared" si="293"/>
        <v>122222282</v>
      </c>
      <c r="AI533" s="145">
        <f t="shared" si="294"/>
        <v>43641</v>
      </c>
      <c r="AJ533" s="143">
        <f t="shared" si="297"/>
        <v>743</v>
      </c>
      <c r="AK533" s="146">
        <v>1.0</v>
      </c>
      <c r="AL533" s="164"/>
      <c r="AM533" s="168">
        <v>15.0</v>
      </c>
      <c r="AN533" s="142"/>
      <c r="AO533" s="134"/>
      <c r="AP533" s="134"/>
      <c r="AQ533" s="134"/>
      <c r="AR533" s="134"/>
      <c r="AS533" s="134"/>
      <c r="AT533" s="134"/>
      <c r="AU533" s="134"/>
      <c r="AV533" s="134"/>
      <c r="AW533" s="134"/>
      <c r="AX533" s="134"/>
      <c r="AY533" s="134"/>
      <c r="AZ533" s="134"/>
      <c r="BA533" s="134"/>
      <c r="BB533" s="134"/>
    </row>
    <row r="534">
      <c r="A534" s="199" t="str">
        <f>Data!A370</f>
        <v>Kingston upon Thames Council</v>
      </c>
      <c r="B534" s="140">
        <f>Data!E370</f>
        <v>43641</v>
      </c>
      <c r="C534" s="142">
        <f t="shared" ref="C534:R534" si="555">C533</f>
        <v>2337980</v>
      </c>
      <c r="D534" s="142">
        <f t="shared" si="555"/>
        <v>7564066</v>
      </c>
      <c r="E534" s="142">
        <f t="shared" si="555"/>
        <v>6229645</v>
      </c>
      <c r="F534" s="192">
        <f t="shared" si="555"/>
        <v>44073070</v>
      </c>
      <c r="G534" s="142">
        <f t="shared" si="555"/>
        <v>30817800</v>
      </c>
      <c r="H534" s="142">
        <f t="shared" si="555"/>
        <v>1731724</v>
      </c>
      <c r="I534" s="142">
        <f t="shared" si="555"/>
        <v>10214468</v>
      </c>
      <c r="J534" s="142">
        <f t="shared" si="555"/>
        <v>4894244</v>
      </c>
      <c r="K534" s="142">
        <f t="shared" si="555"/>
        <v>2360099</v>
      </c>
      <c r="L534" s="142">
        <f t="shared" si="555"/>
        <v>845733</v>
      </c>
      <c r="M534" s="142">
        <f t="shared" si="555"/>
        <v>21774</v>
      </c>
      <c r="N534" s="142">
        <f t="shared" si="555"/>
        <v>7522596</v>
      </c>
      <c r="O534" s="142">
        <f t="shared" si="555"/>
        <v>2574300</v>
      </c>
      <c r="P534" s="142">
        <f t="shared" si="555"/>
        <v>148000</v>
      </c>
      <c r="Q534" s="142">
        <f t="shared" si="555"/>
        <v>20046</v>
      </c>
      <c r="R534" s="142">
        <f t="shared" si="555"/>
        <v>866737</v>
      </c>
      <c r="S534" s="142"/>
      <c r="T534" s="142"/>
      <c r="U534" s="142"/>
      <c r="V534" s="142"/>
      <c r="W534" s="142"/>
      <c r="X534" s="142"/>
      <c r="Y534" s="142"/>
      <c r="Z534" s="142"/>
      <c r="AA534" s="142"/>
      <c r="AB534" s="142"/>
      <c r="AC534" s="142"/>
      <c r="AD534" s="142"/>
      <c r="AE534" s="142"/>
      <c r="AF534" s="142"/>
      <c r="AG534" s="142" t="s">
        <v>1284</v>
      </c>
      <c r="AH534" s="144">
        <f t="shared" si="293"/>
        <v>122222282</v>
      </c>
      <c r="AI534" s="145">
        <f t="shared" si="294"/>
        <v>43641</v>
      </c>
      <c r="AJ534" s="143">
        <f t="shared" si="297"/>
        <v>744</v>
      </c>
      <c r="AK534" s="146">
        <v>1.0</v>
      </c>
      <c r="AL534" s="164"/>
      <c r="AM534" s="168">
        <v>15.0</v>
      </c>
      <c r="AN534" s="142"/>
      <c r="AO534" s="134"/>
      <c r="AP534" s="134"/>
      <c r="AQ534" s="134"/>
      <c r="AR534" s="134"/>
      <c r="AS534" s="134"/>
      <c r="AT534" s="134"/>
      <c r="AU534" s="134"/>
      <c r="AV534" s="134"/>
      <c r="AW534" s="134"/>
      <c r="AX534" s="134"/>
      <c r="AY534" s="134"/>
      <c r="AZ534" s="134"/>
      <c r="BA534" s="134"/>
      <c r="BB534" s="134"/>
    </row>
    <row r="535">
      <c r="A535" s="203" t="str">
        <f>Data!A27</f>
        <v>Brimbank City Council</v>
      </c>
      <c r="B535" s="140">
        <f>Data!E27</f>
        <v>43641</v>
      </c>
      <c r="C535" s="141">
        <f>Data!D27+C534</f>
        <v>2532299</v>
      </c>
      <c r="D535" s="142">
        <f t="shared" ref="D535:R535" si="556">D534</f>
        <v>7564066</v>
      </c>
      <c r="E535" s="142">
        <f t="shared" si="556"/>
        <v>6229645</v>
      </c>
      <c r="F535" s="142">
        <f t="shared" si="556"/>
        <v>44073070</v>
      </c>
      <c r="G535" s="142">
        <f t="shared" si="556"/>
        <v>30817800</v>
      </c>
      <c r="H535" s="142">
        <f t="shared" si="556"/>
        <v>1731724</v>
      </c>
      <c r="I535" s="142">
        <f t="shared" si="556"/>
        <v>10214468</v>
      </c>
      <c r="J535" s="142">
        <f t="shared" si="556"/>
        <v>4894244</v>
      </c>
      <c r="K535" s="142">
        <f t="shared" si="556"/>
        <v>2360099</v>
      </c>
      <c r="L535" s="142">
        <f t="shared" si="556"/>
        <v>845733</v>
      </c>
      <c r="M535" s="142">
        <f t="shared" si="556"/>
        <v>21774</v>
      </c>
      <c r="N535" s="142">
        <f t="shared" si="556"/>
        <v>7522596</v>
      </c>
      <c r="O535" s="142">
        <f t="shared" si="556"/>
        <v>2574300</v>
      </c>
      <c r="P535" s="142">
        <f t="shared" si="556"/>
        <v>148000</v>
      </c>
      <c r="Q535" s="142">
        <f t="shared" si="556"/>
        <v>20046</v>
      </c>
      <c r="R535" s="142">
        <f t="shared" si="556"/>
        <v>866737</v>
      </c>
      <c r="S535" s="142" t="str">
        <f>S529</f>
        <v/>
      </c>
      <c r="T535" s="142"/>
      <c r="U535" s="142"/>
      <c r="V535" s="142"/>
      <c r="W535" s="142"/>
      <c r="X535" s="142"/>
      <c r="Y535" s="142"/>
      <c r="Z535" s="142"/>
      <c r="AA535" s="142"/>
      <c r="AB535" s="142"/>
      <c r="AC535" s="142"/>
      <c r="AD535" s="142"/>
      <c r="AE535" s="142"/>
      <c r="AF535" s="142"/>
      <c r="AG535" s="142" t="s">
        <v>974</v>
      </c>
      <c r="AH535" s="144">
        <f t="shared" si="293"/>
        <v>122416601</v>
      </c>
      <c r="AI535" s="145">
        <f t="shared" si="294"/>
        <v>43641</v>
      </c>
      <c r="AJ535" s="143">
        <f t="shared" si="297"/>
        <v>745</v>
      </c>
      <c r="AK535" s="146">
        <v>1.0</v>
      </c>
      <c r="AL535" s="146">
        <f t="shared" ref="AL535:AL536" si="559">sum(AK166:AK535)</f>
        <v>745</v>
      </c>
      <c r="AM535" s="168">
        <v>15.0</v>
      </c>
      <c r="AN535" s="142" t="str">
        <f>AN529</f>
        <v/>
      </c>
      <c r="AO535" s="134"/>
      <c r="AP535" s="134"/>
      <c r="AQ535" s="134"/>
      <c r="AR535" s="134"/>
      <c r="AS535" s="134"/>
      <c r="AT535" s="134"/>
      <c r="AU535" s="134"/>
      <c r="AV535" s="134"/>
      <c r="AW535" s="134"/>
      <c r="AX535" s="134"/>
      <c r="AY535" s="134"/>
      <c r="AZ535" s="134"/>
      <c r="BA535" s="134"/>
      <c r="BB535" s="134"/>
    </row>
    <row r="536">
      <c r="A536" s="199" t="str">
        <f>Data!A789</f>
        <v>Greifswald Council</v>
      </c>
      <c r="B536" s="140">
        <f>Data!E789</f>
        <v>43641</v>
      </c>
      <c r="C536" s="142">
        <f t="shared" ref="C536:J536" si="557">C535</f>
        <v>2532299</v>
      </c>
      <c r="D536" s="142">
        <f t="shared" si="557"/>
        <v>7564066</v>
      </c>
      <c r="E536" s="142">
        <f t="shared" si="557"/>
        <v>6229645</v>
      </c>
      <c r="F536" s="142">
        <f t="shared" si="557"/>
        <v>44073070</v>
      </c>
      <c r="G536" s="142">
        <f t="shared" si="557"/>
        <v>30817800</v>
      </c>
      <c r="H536" s="142">
        <f t="shared" si="557"/>
        <v>1731724</v>
      </c>
      <c r="I536" s="142">
        <f t="shared" si="557"/>
        <v>10214468</v>
      </c>
      <c r="J536" s="142">
        <f t="shared" si="557"/>
        <v>4894244</v>
      </c>
      <c r="K536" s="210">
        <f>Data!D789+K535</f>
        <v>2419481</v>
      </c>
      <c r="L536" s="142">
        <f t="shared" ref="L536:R536" si="558">L535</f>
        <v>845733</v>
      </c>
      <c r="M536" s="142">
        <f t="shared" si="558"/>
        <v>21774</v>
      </c>
      <c r="N536" s="142">
        <f t="shared" si="558"/>
        <v>7522596</v>
      </c>
      <c r="O536" s="142">
        <f t="shared" si="558"/>
        <v>2574300</v>
      </c>
      <c r="P536" s="142">
        <f t="shared" si="558"/>
        <v>148000</v>
      </c>
      <c r="Q536" s="142">
        <f t="shared" si="558"/>
        <v>20046</v>
      </c>
      <c r="R536" s="142">
        <f t="shared" si="558"/>
        <v>866737</v>
      </c>
      <c r="S536" s="142"/>
      <c r="T536" s="142"/>
      <c r="U536" s="142"/>
      <c r="V536" s="142"/>
      <c r="W536" s="142"/>
      <c r="X536" s="142"/>
      <c r="Y536" s="142"/>
      <c r="Z536" s="142"/>
      <c r="AA536" s="142"/>
      <c r="AB536" s="142"/>
      <c r="AC536" s="142"/>
      <c r="AD536" s="142"/>
      <c r="AE536" s="142"/>
      <c r="AF536" s="142"/>
      <c r="AG536" s="276" t="s">
        <v>2360</v>
      </c>
      <c r="AH536" s="144">
        <f t="shared" si="293"/>
        <v>122475983</v>
      </c>
      <c r="AI536" s="145">
        <f t="shared" si="294"/>
        <v>43641</v>
      </c>
      <c r="AJ536" s="143">
        <f t="shared" si="297"/>
        <v>746</v>
      </c>
      <c r="AK536" s="146">
        <v>1.0</v>
      </c>
      <c r="AL536" s="146">
        <f t="shared" si="559"/>
        <v>745</v>
      </c>
      <c r="AM536" s="168">
        <v>15.0</v>
      </c>
      <c r="AN536" s="142"/>
      <c r="AO536" s="134"/>
      <c r="AP536" s="134"/>
      <c r="AQ536" s="134"/>
      <c r="AR536" s="134"/>
      <c r="AS536" s="134"/>
      <c r="AT536" s="134"/>
      <c r="AU536" s="134"/>
      <c r="AV536" s="134"/>
      <c r="AW536" s="134"/>
      <c r="AX536" s="134"/>
      <c r="AY536" s="134"/>
      <c r="AZ536" s="134"/>
      <c r="BA536" s="134"/>
      <c r="BB536" s="134"/>
    </row>
    <row r="537">
      <c r="A537" s="203" t="str">
        <f>Work!A509</f>
        <v>Dunedin City Council</v>
      </c>
      <c r="B537" s="140">
        <f>Work!G509</f>
        <v>43641</v>
      </c>
      <c r="C537" s="142">
        <f t="shared" ref="C537:N537" si="560">C536</f>
        <v>2532299</v>
      </c>
      <c r="D537" s="142">
        <f t="shared" si="560"/>
        <v>7564066</v>
      </c>
      <c r="E537" s="142">
        <f t="shared" si="560"/>
        <v>6229645</v>
      </c>
      <c r="F537" s="142">
        <f t="shared" si="560"/>
        <v>44073070</v>
      </c>
      <c r="G537" s="142">
        <f t="shared" si="560"/>
        <v>30817800</v>
      </c>
      <c r="H537" s="142">
        <f t="shared" si="560"/>
        <v>1731724</v>
      </c>
      <c r="I537" s="142">
        <f t="shared" si="560"/>
        <v>10214468</v>
      </c>
      <c r="J537" s="142">
        <f t="shared" si="560"/>
        <v>4894244</v>
      </c>
      <c r="K537" s="142">
        <f t="shared" si="560"/>
        <v>2419481</v>
      </c>
      <c r="L537" s="142">
        <f t="shared" si="560"/>
        <v>845733</v>
      </c>
      <c r="M537" s="142">
        <f t="shared" si="560"/>
        <v>21774</v>
      </c>
      <c r="N537" s="142">
        <f t="shared" si="560"/>
        <v>7522596</v>
      </c>
      <c r="O537" s="141">
        <f>Work!E509+O536</f>
        <v>2705000</v>
      </c>
      <c r="P537" s="142">
        <f t="shared" ref="P537:R537" si="561">P536</f>
        <v>148000</v>
      </c>
      <c r="Q537" s="142">
        <f t="shared" si="561"/>
        <v>20046</v>
      </c>
      <c r="R537" s="142">
        <f t="shared" si="561"/>
        <v>866737</v>
      </c>
      <c r="S537" s="142"/>
      <c r="T537" s="142"/>
      <c r="U537" s="142"/>
      <c r="V537" s="142"/>
      <c r="W537" s="142"/>
      <c r="X537" s="142"/>
      <c r="Y537" s="142"/>
      <c r="Z537" s="142"/>
      <c r="AA537" s="142"/>
      <c r="AB537" s="142"/>
      <c r="AC537" s="142"/>
      <c r="AD537" s="142"/>
      <c r="AE537" s="142"/>
      <c r="AF537" s="142"/>
      <c r="AG537" s="142" t="s">
        <v>2583</v>
      </c>
      <c r="AH537" s="144">
        <f t="shared" si="293"/>
        <v>122606683</v>
      </c>
      <c r="AI537" s="145">
        <f t="shared" si="294"/>
        <v>43641</v>
      </c>
      <c r="AJ537" s="143">
        <f t="shared" si="297"/>
        <v>747</v>
      </c>
      <c r="AK537" s="146">
        <v>1.0</v>
      </c>
      <c r="AL537" s="146">
        <f>sum(AK166:AK537)</f>
        <v>747</v>
      </c>
      <c r="AM537" s="168">
        <v>15.0</v>
      </c>
      <c r="AN537" s="142"/>
      <c r="AO537" s="134"/>
      <c r="AP537" s="134"/>
      <c r="AQ537" s="134"/>
      <c r="AR537" s="134"/>
      <c r="AS537" s="134"/>
      <c r="AT537" s="134"/>
      <c r="AU537" s="134"/>
      <c r="AV537" s="134"/>
      <c r="AW537" s="134"/>
      <c r="AX537" s="134"/>
      <c r="AY537" s="134"/>
      <c r="AZ537" s="134"/>
      <c r="BA537" s="134"/>
      <c r="BB537" s="134"/>
    </row>
    <row r="538">
      <c r="A538" s="203" t="str">
        <f>Work!A257</f>
        <v>Lowestoft Town Council</v>
      </c>
      <c r="B538" s="140">
        <f>Work!G257</f>
        <v>43641</v>
      </c>
      <c r="C538" s="142">
        <f t="shared" ref="C538:R538" si="562">C537</f>
        <v>2532299</v>
      </c>
      <c r="D538" s="142">
        <f t="shared" si="562"/>
        <v>7564066</v>
      </c>
      <c r="E538" s="142">
        <f t="shared" si="562"/>
        <v>6229645</v>
      </c>
      <c r="F538" s="163">
        <f t="shared" si="562"/>
        <v>44073070</v>
      </c>
      <c r="G538" s="142">
        <f t="shared" si="562"/>
        <v>30817800</v>
      </c>
      <c r="H538" s="142">
        <f t="shared" si="562"/>
        <v>1731724</v>
      </c>
      <c r="I538" s="142">
        <f t="shared" si="562"/>
        <v>10214468</v>
      </c>
      <c r="J538" s="142">
        <f t="shared" si="562"/>
        <v>4894244</v>
      </c>
      <c r="K538" s="142">
        <f t="shared" si="562"/>
        <v>2419481</v>
      </c>
      <c r="L538" s="142">
        <f t="shared" si="562"/>
        <v>845733</v>
      </c>
      <c r="M538" s="142">
        <f t="shared" si="562"/>
        <v>21774</v>
      </c>
      <c r="N538" s="142">
        <f t="shared" si="562"/>
        <v>7522596</v>
      </c>
      <c r="O538" s="142">
        <f t="shared" si="562"/>
        <v>2705000</v>
      </c>
      <c r="P538" s="142">
        <f t="shared" si="562"/>
        <v>148000</v>
      </c>
      <c r="Q538" s="142">
        <f t="shared" si="562"/>
        <v>20046</v>
      </c>
      <c r="R538" s="142">
        <f t="shared" si="562"/>
        <v>866737</v>
      </c>
      <c r="S538" s="142"/>
      <c r="T538" s="142"/>
      <c r="U538" s="142"/>
      <c r="V538" s="142"/>
      <c r="W538" s="142"/>
      <c r="X538" s="142"/>
      <c r="Y538" s="142"/>
      <c r="Z538" s="142"/>
      <c r="AA538" s="142"/>
      <c r="AB538" s="142"/>
      <c r="AC538" s="142"/>
      <c r="AD538" s="142"/>
      <c r="AE538" s="142"/>
      <c r="AF538" s="142"/>
      <c r="AG538" s="273" t="s">
        <v>1086</v>
      </c>
      <c r="AH538" s="144">
        <f t="shared" si="293"/>
        <v>122606683</v>
      </c>
      <c r="AI538" s="145">
        <f t="shared" si="294"/>
        <v>43641</v>
      </c>
      <c r="AJ538" s="143">
        <f t="shared" si="297"/>
        <v>748</v>
      </c>
      <c r="AK538" s="146">
        <v>1.0</v>
      </c>
      <c r="AL538" s="146">
        <f>sum(AK166:AK538)</f>
        <v>748</v>
      </c>
      <c r="AM538" s="168">
        <v>15.0</v>
      </c>
      <c r="AN538" s="142"/>
      <c r="AO538" s="134"/>
      <c r="AP538" s="134"/>
      <c r="AQ538" s="134"/>
      <c r="AR538" s="134"/>
      <c r="AS538" s="134"/>
      <c r="AT538" s="134"/>
      <c r="AU538" s="134"/>
      <c r="AV538" s="134"/>
      <c r="AW538" s="134"/>
      <c r="AX538" s="134"/>
      <c r="AY538" s="134"/>
      <c r="AZ538" s="134"/>
      <c r="BA538" s="134"/>
      <c r="BB538" s="134"/>
    </row>
    <row r="539">
      <c r="A539" s="203" t="str">
        <f>Work!A474</f>
        <v>Roscommon County Council</v>
      </c>
      <c r="B539" s="140">
        <f>Work!G474</f>
        <v>43641</v>
      </c>
      <c r="C539" s="142">
        <f t="shared" ref="C539:R539" si="563">C538</f>
        <v>2532299</v>
      </c>
      <c r="D539" s="142">
        <f t="shared" si="563"/>
        <v>7564066</v>
      </c>
      <c r="E539" s="142">
        <f t="shared" si="563"/>
        <v>6229645</v>
      </c>
      <c r="F539" s="142">
        <f t="shared" si="563"/>
        <v>44073070</v>
      </c>
      <c r="G539" s="142">
        <f t="shared" si="563"/>
        <v>30817800</v>
      </c>
      <c r="H539" s="142">
        <f t="shared" si="563"/>
        <v>1731724</v>
      </c>
      <c r="I539" s="142">
        <f t="shared" si="563"/>
        <v>10214468</v>
      </c>
      <c r="J539" s="163">
        <f t="shared" si="563"/>
        <v>4894244</v>
      </c>
      <c r="K539" s="142">
        <f t="shared" si="563"/>
        <v>2419481</v>
      </c>
      <c r="L539" s="142">
        <f t="shared" si="563"/>
        <v>845733</v>
      </c>
      <c r="M539" s="142">
        <f t="shared" si="563"/>
        <v>21774</v>
      </c>
      <c r="N539" s="142">
        <f t="shared" si="563"/>
        <v>7522596</v>
      </c>
      <c r="O539" s="142">
        <f t="shared" si="563"/>
        <v>2705000</v>
      </c>
      <c r="P539" s="142">
        <f t="shared" si="563"/>
        <v>148000</v>
      </c>
      <c r="Q539" s="142">
        <f t="shared" si="563"/>
        <v>20046</v>
      </c>
      <c r="R539" s="142">
        <f t="shared" si="563"/>
        <v>866737</v>
      </c>
      <c r="S539" s="142"/>
      <c r="T539" s="142"/>
      <c r="U539" s="142"/>
      <c r="V539" s="142"/>
      <c r="W539" s="142"/>
      <c r="X539" s="142"/>
      <c r="Y539" s="142"/>
      <c r="Z539" s="142"/>
      <c r="AA539" s="142"/>
      <c r="AB539" s="142"/>
      <c r="AC539" s="142"/>
      <c r="AD539" s="142"/>
      <c r="AE539" s="142"/>
      <c r="AF539" s="142"/>
      <c r="AG539" s="144" t="s">
        <v>2327</v>
      </c>
      <c r="AH539" s="144">
        <f t="shared" si="293"/>
        <v>122606683</v>
      </c>
      <c r="AI539" s="145">
        <f t="shared" si="294"/>
        <v>43641</v>
      </c>
      <c r="AJ539" s="143">
        <f t="shared" si="297"/>
        <v>749</v>
      </c>
      <c r="AK539" s="146">
        <v>1.0</v>
      </c>
      <c r="AL539" s="146">
        <f>sum(AK166:AK539)</f>
        <v>749</v>
      </c>
      <c r="AM539" s="168">
        <v>15.0</v>
      </c>
      <c r="AN539" s="142"/>
      <c r="AO539" s="134"/>
      <c r="AP539" s="134"/>
      <c r="AQ539" s="134"/>
      <c r="AR539" s="134"/>
      <c r="AS539" s="134"/>
      <c r="AT539" s="134"/>
      <c r="AU539" s="134"/>
      <c r="AV539" s="134"/>
      <c r="AW539" s="134"/>
      <c r="AX539" s="134"/>
      <c r="AY539" s="134"/>
      <c r="AZ539" s="134"/>
      <c r="BA539" s="134"/>
      <c r="BB539" s="134"/>
    </row>
    <row r="540">
      <c r="A540" s="203" t="str">
        <f>Work!A258</f>
        <v>Torfaen County Borough Council</v>
      </c>
      <c r="B540" s="140">
        <f>Work!G258</f>
        <v>43641</v>
      </c>
      <c r="C540" s="142">
        <f t="shared" ref="C540:R540" si="564">C539</f>
        <v>2532299</v>
      </c>
      <c r="D540" s="142">
        <f t="shared" si="564"/>
        <v>7564066</v>
      </c>
      <c r="E540" s="142">
        <f t="shared" si="564"/>
        <v>6229645</v>
      </c>
      <c r="F540" s="163">
        <f t="shared" si="564"/>
        <v>44073070</v>
      </c>
      <c r="G540" s="142">
        <f t="shared" si="564"/>
        <v>30817800</v>
      </c>
      <c r="H540" s="142">
        <f t="shared" si="564"/>
        <v>1731724</v>
      </c>
      <c r="I540" s="142">
        <f t="shared" si="564"/>
        <v>10214468</v>
      </c>
      <c r="J540" s="142">
        <f t="shared" si="564"/>
        <v>4894244</v>
      </c>
      <c r="K540" s="142">
        <f t="shared" si="564"/>
        <v>2419481</v>
      </c>
      <c r="L540" s="142">
        <f t="shared" si="564"/>
        <v>845733</v>
      </c>
      <c r="M540" s="142">
        <f t="shared" si="564"/>
        <v>21774</v>
      </c>
      <c r="N540" s="142">
        <f t="shared" si="564"/>
        <v>7522596</v>
      </c>
      <c r="O540" s="142">
        <f t="shared" si="564"/>
        <v>2705000</v>
      </c>
      <c r="P540" s="142">
        <f t="shared" si="564"/>
        <v>148000</v>
      </c>
      <c r="Q540" s="142">
        <f t="shared" si="564"/>
        <v>20046</v>
      </c>
      <c r="R540" s="142">
        <f t="shared" si="564"/>
        <v>866737</v>
      </c>
      <c r="S540" s="142"/>
      <c r="T540" s="142"/>
      <c r="U540" s="142"/>
      <c r="V540" s="142"/>
      <c r="W540" s="142"/>
      <c r="X540" s="142"/>
      <c r="Y540" s="142"/>
      <c r="Z540" s="142"/>
      <c r="AA540" s="142"/>
      <c r="AB540" s="142"/>
      <c r="AC540" s="142"/>
      <c r="AD540" s="142"/>
      <c r="AE540" s="142"/>
      <c r="AF540" s="142"/>
      <c r="AG540" s="273" t="s">
        <v>1086</v>
      </c>
      <c r="AH540" s="144">
        <f t="shared" si="293"/>
        <v>122606683</v>
      </c>
      <c r="AI540" s="145">
        <f t="shared" si="294"/>
        <v>43641</v>
      </c>
      <c r="AJ540" s="143">
        <f t="shared" si="297"/>
        <v>750</v>
      </c>
      <c r="AK540" s="146">
        <v>1.0</v>
      </c>
      <c r="AL540" s="146">
        <f>sum(AK166:AK540)</f>
        <v>750</v>
      </c>
      <c r="AM540" s="168">
        <v>15.0</v>
      </c>
      <c r="AN540" s="142"/>
      <c r="AO540" s="134"/>
      <c r="AP540" s="134"/>
      <c r="AQ540" s="134"/>
      <c r="AR540" s="134"/>
      <c r="AS540" s="134"/>
      <c r="AT540" s="134"/>
      <c r="AU540" s="134"/>
      <c r="AV540" s="134"/>
      <c r="AW540" s="134"/>
      <c r="AX540" s="134"/>
      <c r="AY540" s="134"/>
      <c r="AZ540" s="134"/>
      <c r="BA540" s="134"/>
      <c r="BB540" s="134"/>
    </row>
    <row r="541">
      <c r="A541" s="203" t="str">
        <f>Work!A259</f>
        <v>Blackpool Council</v>
      </c>
      <c r="B541" s="140">
        <f>Work!G259</f>
        <v>43642</v>
      </c>
      <c r="C541" s="142">
        <f t="shared" ref="C541:E541" si="565">C540</f>
        <v>2532299</v>
      </c>
      <c r="D541" s="142">
        <f t="shared" si="565"/>
        <v>7564066</v>
      </c>
      <c r="E541" s="142">
        <f t="shared" si="565"/>
        <v>6229645</v>
      </c>
      <c r="F541" s="161">
        <f>Work!E259+F540</f>
        <v>44212790</v>
      </c>
      <c r="G541" s="142">
        <f t="shared" ref="G541:R541" si="566">G540</f>
        <v>30817800</v>
      </c>
      <c r="H541" s="142">
        <f t="shared" si="566"/>
        <v>1731724</v>
      </c>
      <c r="I541" s="142">
        <f t="shared" si="566"/>
        <v>10214468</v>
      </c>
      <c r="J541" s="142">
        <f t="shared" si="566"/>
        <v>4894244</v>
      </c>
      <c r="K541" s="142">
        <f t="shared" si="566"/>
        <v>2419481</v>
      </c>
      <c r="L541" s="142">
        <f t="shared" si="566"/>
        <v>845733</v>
      </c>
      <c r="M541" s="142">
        <f t="shared" si="566"/>
        <v>21774</v>
      </c>
      <c r="N541" s="142">
        <f t="shared" si="566"/>
        <v>7522596</v>
      </c>
      <c r="O541" s="142">
        <f t="shared" si="566"/>
        <v>2705000</v>
      </c>
      <c r="P541" s="142">
        <f t="shared" si="566"/>
        <v>148000</v>
      </c>
      <c r="Q541" s="142">
        <f t="shared" si="566"/>
        <v>20046</v>
      </c>
      <c r="R541" s="142">
        <f t="shared" si="566"/>
        <v>866737</v>
      </c>
      <c r="S541" s="142"/>
      <c r="T541" s="142"/>
      <c r="U541" s="142"/>
      <c r="V541" s="142"/>
      <c r="W541" s="142"/>
      <c r="X541" s="142"/>
      <c r="Y541" s="142"/>
      <c r="Z541" s="142"/>
      <c r="AA541" s="142"/>
      <c r="AB541" s="142"/>
      <c r="AC541" s="142"/>
      <c r="AD541" s="142"/>
      <c r="AE541" s="142"/>
      <c r="AF541" s="142"/>
      <c r="AG541" s="273" t="s">
        <v>1086</v>
      </c>
      <c r="AH541" s="144">
        <f t="shared" si="293"/>
        <v>122746403</v>
      </c>
      <c r="AI541" s="145">
        <f t="shared" si="294"/>
        <v>43642</v>
      </c>
      <c r="AJ541" s="143">
        <f t="shared" si="297"/>
        <v>751</v>
      </c>
      <c r="AK541" s="146">
        <v>1.0</v>
      </c>
      <c r="AL541" s="146">
        <f>sum(AK166:AK541)</f>
        <v>751</v>
      </c>
      <c r="AM541" s="168">
        <v>15.0</v>
      </c>
      <c r="AN541" s="142"/>
      <c r="AO541" s="134"/>
      <c r="AP541" s="134"/>
      <c r="AQ541" s="134"/>
      <c r="AR541" s="134"/>
      <c r="AS541" s="134"/>
      <c r="AT541" s="134"/>
      <c r="AU541" s="134"/>
      <c r="AV541" s="134"/>
      <c r="AW541" s="134"/>
      <c r="AX541" s="134"/>
      <c r="AY541" s="134"/>
      <c r="AZ541" s="134"/>
      <c r="BA541" s="134"/>
      <c r="BB541" s="134"/>
    </row>
    <row r="542">
      <c r="A542" s="203" t="str">
        <f>Work!A260</f>
        <v>Gravesham Borough Council</v>
      </c>
      <c r="B542" s="140">
        <f>Work!G260</f>
        <v>43642</v>
      </c>
      <c r="C542" s="142">
        <f t="shared" ref="C542:R542" si="567">C541</f>
        <v>2532299</v>
      </c>
      <c r="D542" s="142">
        <f t="shared" si="567"/>
        <v>7564066</v>
      </c>
      <c r="E542" s="142">
        <f t="shared" si="567"/>
        <v>6229645</v>
      </c>
      <c r="F542" s="163">
        <f t="shared" si="567"/>
        <v>44212790</v>
      </c>
      <c r="G542" s="142">
        <f t="shared" si="567"/>
        <v>30817800</v>
      </c>
      <c r="H542" s="142">
        <f t="shared" si="567"/>
        <v>1731724</v>
      </c>
      <c r="I542" s="142">
        <f t="shared" si="567"/>
        <v>10214468</v>
      </c>
      <c r="J542" s="142">
        <f t="shared" si="567"/>
        <v>4894244</v>
      </c>
      <c r="K542" s="142">
        <f t="shared" si="567"/>
        <v>2419481</v>
      </c>
      <c r="L542" s="142">
        <f t="shared" si="567"/>
        <v>845733</v>
      </c>
      <c r="M542" s="142">
        <f t="shared" si="567"/>
        <v>21774</v>
      </c>
      <c r="N542" s="142">
        <f t="shared" si="567"/>
        <v>7522596</v>
      </c>
      <c r="O542" s="142">
        <f t="shared" si="567"/>
        <v>2705000</v>
      </c>
      <c r="P542" s="142">
        <f t="shared" si="567"/>
        <v>148000</v>
      </c>
      <c r="Q542" s="142">
        <f t="shared" si="567"/>
        <v>20046</v>
      </c>
      <c r="R542" s="142">
        <f t="shared" si="567"/>
        <v>866737</v>
      </c>
      <c r="S542" s="142"/>
      <c r="T542" s="142"/>
      <c r="U542" s="142"/>
      <c r="V542" s="142"/>
      <c r="W542" s="142"/>
      <c r="X542" s="142"/>
      <c r="Y542" s="142"/>
      <c r="Z542" s="142"/>
      <c r="AA542" s="142"/>
      <c r="AB542" s="142"/>
      <c r="AC542" s="142"/>
      <c r="AD542" s="142"/>
      <c r="AE542" s="142"/>
      <c r="AF542" s="142"/>
      <c r="AG542" s="273" t="s">
        <v>1086</v>
      </c>
      <c r="AH542" s="144">
        <f t="shared" si="293"/>
        <v>122746403</v>
      </c>
      <c r="AI542" s="145">
        <f t="shared" si="294"/>
        <v>43642</v>
      </c>
      <c r="AJ542" s="143">
        <f t="shared" si="297"/>
        <v>752</v>
      </c>
      <c r="AK542" s="146">
        <v>1.0</v>
      </c>
      <c r="AL542" s="146">
        <f t="shared" ref="AL542:AL543" si="569">sum(AK166:AK542)</f>
        <v>752</v>
      </c>
      <c r="AM542" s="168">
        <v>15.0</v>
      </c>
      <c r="AN542" s="142"/>
      <c r="AO542" s="134"/>
      <c r="AP542" s="134"/>
      <c r="AQ542" s="134"/>
      <c r="AR542" s="134"/>
      <c r="AS542" s="134"/>
      <c r="AT542" s="134"/>
      <c r="AU542" s="134"/>
      <c r="AV542" s="134"/>
      <c r="AW542" s="134"/>
      <c r="AX542" s="134"/>
      <c r="AY542" s="134"/>
      <c r="AZ542" s="134"/>
      <c r="BA542" s="134"/>
      <c r="BB542" s="134"/>
    </row>
    <row r="543">
      <c r="A543" s="199" t="str">
        <f>Data!A314</f>
        <v>Hackney London Borough Council</v>
      </c>
      <c r="B543" s="140">
        <f>Data!E314</f>
        <v>43642</v>
      </c>
      <c r="C543" s="142">
        <f t="shared" ref="C543:R543" si="568">C542</f>
        <v>2532299</v>
      </c>
      <c r="D543" s="142">
        <f t="shared" si="568"/>
        <v>7564066</v>
      </c>
      <c r="E543" s="142">
        <f t="shared" si="568"/>
        <v>6229645</v>
      </c>
      <c r="F543" s="192">
        <f t="shared" si="568"/>
        <v>44212790</v>
      </c>
      <c r="G543" s="142">
        <f t="shared" si="568"/>
        <v>30817800</v>
      </c>
      <c r="H543" s="142">
        <f t="shared" si="568"/>
        <v>1731724</v>
      </c>
      <c r="I543" s="142">
        <f t="shared" si="568"/>
        <v>10214468</v>
      </c>
      <c r="J543" s="142">
        <f t="shared" si="568"/>
        <v>4894244</v>
      </c>
      <c r="K543" s="142">
        <f t="shared" si="568"/>
        <v>2419481</v>
      </c>
      <c r="L543" s="142">
        <f t="shared" si="568"/>
        <v>845733</v>
      </c>
      <c r="M543" s="142">
        <f t="shared" si="568"/>
        <v>21774</v>
      </c>
      <c r="N543" s="142">
        <f t="shared" si="568"/>
        <v>7522596</v>
      </c>
      <c r="O543" s="142">
        <f t="shared" si="568"/>
        <v>2705000</v>
      </c>
      <c r="P543" s="142">
        <f t="shared" si="568"/>
        <v>148000</v>
      </c>
      <c r="Q543" s="142">
        <f t="shared" si="568"/>
        <v>20046</v>
      </c>
      <c r="R543" s="142">
        <f t="shared" si="568"/>
        <v>866737</v>
      </c>
      <c r="S543" s="142"/>
      <c r="T543" s="142"/>
      <c r="U543" s="142"/>
      <c r="V543" s="142"/>
      <c r="W543" s="142"/>
      <c r="X543" s="142"/>
      <c r="Y543" s="142"/>
      <c r="Z543" s="142"/>
      <c r="AA543" s="142"/>
      <c r="AB543" s="142"/>
      <c r="AC543" s="142"/>
      <c r="AD543" s="142"/>
      <c r="AE543" s="142"/>
      <c r="AF543" s="142"/>
      <c r="AG543" s="273" t="s">
        <v>1086</v>
      </c>
      <c r="AH543" s="144">
        <f t="shared" si="293"/>
        <v>122746403</v>
      </c>
      <c r="AI543" s="145">
        <f t="shared" si="294"/>
        <v>43642</v>
      </c>
      <c r="AJ543" s="143">
        <f t="shared" si="297"/>
        <v>753</v>
      </c>
      <c r="AK543" s="146">
        <v>1.0</v>
      </c>
      <c r="AL543" s="146">
        <f t="shared" si="569"/>
        <v>752</v>
      </c>
      <c r="AM543" s="168">
        <v>15.0</v>
      </c>
      <c r="AN543" s="142"/>
      <c r="AO543" s="134"/>
      <c r="AP543" s="134"/>
      <c r="AQ543" s="134"/>
      <c r="AR543" s="134"/>
      <c r="AS543" s="134"/>
      <c r="AT543" s="134"/>
      <c r="AU543" s="134"/>
      <c r="AV543" s="134"/>
      <c r="AW543" s="134"/>
      <c r="AX543" s="134"/>
      <c r="AY543" s="134"/>
      <c r="AZ543" s="134"/>
      <c r="BA543" s="134"/>
      <c r="BB543" s="134"/>
    </row>
    <row r="544">
      <c r="A544" s="203" t="str">
        <f>Work!A261</f>
        <v>Greenwich London Borough Council</v>
      </c>
      <c r="B544" s="140">
        <f>Work!G261</f>
        <v>43642</v>
      </c>
      <c r="C544" s="142">
        <f t="shared" ref="C544:R544" si="570">C543</f>
        <v>2532299</v>
      </c>
      <c r="D544" s="142">
        <f t="shared" si="570"/>
        <v>7564066</v>
      </c>
      <c r="E544" s="142">
        <f t="shared" si="570"/>
        <v>6229645</v>
      </c>
      <c r="F544" s="163">
        <f t="shared" si="570"/>
        <v>44212790</v>
      </c>
      <c r="G544" s="142">
        <f t="shared" si="570"/>
        <v>30817800</v>
      </c>
      <c r="H544" s="142">
        <f t="shared" si="570"/>
        <v>1731724</v>
      </c>
      <c r="I544" s="142">
        <f t="shared" si="570"/>
        <v>10214468</v>
      </c>
      <c r="J544" s="142">
        <f t="shared" si="570"/>
        <v>4894244</v>
      </c>
      <c r="K544" s="142">
        <f t="shared" si="570"/>
        <v>2419481</v>
      </c>
      <c r="L544" s="142">
        <f t="shared" si="570"/>
        <v>845733</v>
      </c>
      <c r="M544" s="142">
        <f t="shared" si="570"/>
        <v>21774</v>
      </c>
      <c r="N544" s="142">
        <f t="shared" si="570"/>
        <v>7522596</v>
      </c>
      <c r="O544" s="142">
        <f t="shared" si="570"/>
        <v>2705000</v>
      </c>
      <c r="P544" s="142">
        <f t="shared" si="570"/>
        <v>148000</v>
      </c>
      <c r="Q544" s="142">
        <f t="shared" si="570"/>
        <v>20046</v>
      </c>
      <c r="R544" s="142">
        <f t="shared" si="570"/>
        <v>866737</v>
      </c>
      <c r="S544" s="142"/>
      <c r="T544" s="142"/>
      <c r="U544" s="142"/>
      <c r="V544" s="142"/>
      <c r="W544" s="142"/>
      <c r="X544" s="142"/>
      <c r="Y544" s="142"/>
      <c r="Z544" s="142"/>
      <c r="AA544" s="142"/>
      <c r="AB544" s="142"/>
      <c r="AC544" s="142"/>
      <c r="AD544" s="142"/>
      <c r="AE544" s="142"/>
      <c r="AF544" s="142"/>
      <c r="AG544" s="273" t="s">
        <v>1086</v>
      </c>
      <c r="AH544" s="144">
        <f t="shared" si="293"/>
        <v>122746403</v>
      </c>
      <c r="AI544" s="145">
        <f t="shared" si="294"/>
        <v>43642</v>
      </c>
      <c r="AJ544" s="143">
        <f t="shared" si="297"/>
        <v>754</v>
      </c>
      <c r="AK544" s="146">
        <v>1.0</v>
      </c>
      <c r="AL544" s="146">
        <f>sum(AK166:AK544)</f>
        <v>754</v>
      </c>
      <c r="AM544" s="168">
        <v>15.0</v>
      </c>
      <c r="AN544" s="142"/>
      <c r="AO544" s="134"/>
      <c r="AP544" s="134"/>
      <c r="AQ544" s="134"/>
      <c r="AR544" s="134"/>
      <c r="AS544" s="134"/>
      <c r="AT544" s="134"/>
      <c r="AU544" s="134"/>
      <c r="AV544" s="134"/>
      <c r="AW544" s="134"/>
      <c r="AX544" s="134"/>
      <c r="AY544" s="134"/>
      <c r="AZ544" s="134"/>
      <c r="BA544" s="134"/>
      <c r="BB544" s="134"/>
    </row>
    <row r="545">
      <c r="A545" s="203" t="str">
        <f>Work!A510</f>
        <v>Hawke's Bay Regional Council</v>
      </c>
      <c r="B545" s="140">
        <f>Work!G510</f>
        <v>43642</v>
      </c>
      <c r="C545" s="142">
        <f t="shared" ref="C545:N545" si="571">C544</f>
        <v>2532299</v>
      </c>
      <c r="D545" s="142">
        <f t="shared" si="571"/>
        <v>7564066</v>
      </c>
      <c r="E545" s="142">
        <f t="shared" si="571"/>
        <v>6229645</v>
      </c>
      <c r="F545" s="142">
        <f t="shared" si="571"/>
        <v>44212790</v>
      </c>
      <c r="G545" s="142">
        <f t="shared" si="571"/>
        <v>30817800</v>
      </c>
      <c r="H545" s="142">
        <f t="shared" si="571"/>
        <v>1731724</v>
      </c>
      <c r="I545" s="142">
        <f t="shared" si="571"/>
        <v>10214468</v>
      </c>
      <c r="J545" s="142">
        <f t="shared" si="571"/>
        <v>4894244</v>
      </c>
      <c r="K545" s="142">
        <f t="shared" si="571"/>
        <v>2419481</v>
      </c>
      <c r="L545" s="142">
        <f t="shared" si="571"/>
        <v>845733</v>
      </c>
      <c r="M545" s="142">
        <f t="shared" si="571"/>
        <v>21774</v>
      </c>
      <c r="N545" s="142">
        <f t="shared" si="571"/>
        <v>7522596</v>
      </c>
      <c r="O545" s="141">
        <f>Work!E510+O544</f>
        <v>2870900</v>
      </c>
      <c r="P545" s="142">
        <f t="shared" ref="P545:R545" si="572">P544</f>
        <v>148000</v>
      </c>
      <c r="Q545" s="142">
        <f t="shared" si="572"/>
        <v>20046</v>
      </c>
      <c r="R545" s="142">
        <f t="shared" si="572"/>
        <v>866737</v>
      </c>
      <c r="S545" s="142"/>
      <c r="T545" s="142"/>
      <c r="U545" s="142"/>
      <c r="V545" s="142"/>
      <c r="W545" s="142"/>
      <c r="X545" s="142"/>
      <c r="Y545" s="142"/>
      <c r="Z545" s="142"/>
      <c r="AA545" s="142"/>
      <c r="AB545" s="142"/>
      <c r="AC545" s="142"/>
      <c r="AD545" s="142"/>
      <c r="AE545" s="142"/>
      <c r="AF545" s="142"/>
      <c r="AG545" s="142" t="s">
        <v>2583</v>
      </c>
      <c r="AH545" s="144">
        <f t="shared" si="293"/>
        <v>122912303</v>
      </c>
      <c r="AI545" s="145">
        <f t="shared" si="294"/>
        <v>43642</v>
      </c>
      <c r="AJ545" s="143">
        <f t="shared" si="297"/>
        <v>755</v>
      </c>
      <c r="AK545" s="146">
        <v>1.0</v>
      </c>
      <c r="AL545" s="146">
        <f>sum(AK166:AK545)</f>
        <v>755</v>
      </c>
      <c r="AM545" s="168">
        <v>15.0</v>
      </c>
      <c r="AN545" s="142"/>
      <c r="AO545" s="134"/>
      <c r="AP545" s="134"/>
      <c r="AQ545" s="134"/>
      <c r="AR545" s="134"/>
      <c r="AS545" s="134"/>
      <c r="AT545" s="134"/>
      <c r="AU545" s="134"/>
      <c r="AV545" s="134"/>
      <c r="AW545" s="134"/>
      <c r="AX545" s="134"/>
      <c r="AY545" s="134"/>
      <c r="AZ545" s="134"/>
      <c r="BA545" s="134"/>
      <c r="BB545" s="134"/>
    </row>
    <row r="546">
      <c r="A546" s="203" t="str">
        <f>Work!A262</f>
        <v>Horsham District Council</v>
      </c>
      <c r="B546" s="140">
        <f>Work!G262</f>
        <v>43642</v>
      </c>
      <c r="C546" s="142">
        <f t="shared" ref="C546:R546" si="573">C545</f>
        <v>2532299</v>
      </c>
      <c r="D546" s="142">
        <f t="shared" si="573"/>
        <v>7564066</v>
      </c>
      <c r="E546" s="142">
        <f t="shared" si="573"/>
        <v>6229645</v>
      </c>
      <c r="F546" s="163">
        <f t="shared" si="573"/>
        <v>44212790</v>
      </c>
      <c r="G546" s="142">
        <f t="shared" si="573"/>
        <v>30817800</v>
      </c>
      <c r="H546" s="142">
        <f t="shared" si="573"/>
        <v>1731724</v>
      </c>
      <c r="I546" s="142">
        <f t="shared" si="573"/>
        <v>10214468</v>
      </c>
      <c r="J546" s="142">
        <f t="shared" si="573"/>
        <v>4894244</v>
      </c>
      <c r="K546" s="142">
        <f t="shared" si="573"/>
        <v>2419481</v>
      </c>
      <c r="L546" s="142">
        <f t="shared" si="573"/>
        <v>845733</v>
      </c>
      <c r="M546" s="142">
        <f t="shared" si="573"/>
        <v>21774</v>
      </c>
      <c r="N546" s="142">
        <f t="shared" si="573"/>
        <v>7522596</v>
      </c>
      <c r="O546" s="142">
        <f t="shared" si="573"/>
        <v>2870900</v>
      </c>
      <c r="P546" s="142">
        <f t="shared" si="573"/>
        <v>148000</v>
      </c>
      <c r="Q546" s="142">
        <f t="shared" si="573"/>
        <v>20046</v>
      </c>
      <c r="R546" s="142">
        <f t="shared" si="573"/>
        <v>866737</v>
      </c>
      <c r="S546" s="142"/>
      <c r="T546" s="142"/>
      <c r="U546" s="142"/>
      <c r="V546" s="142"/>
      <c r="W546" s="142"/>
      <c r="X546" s="142"/>
      <c r="Y546" s="142"/>
      <c r="Z546" s="142"/>
      <c r="AA546" s="142"/>
      <c r="AB546" s="142"/>
      <c r="AC546" s="142"/>
      <c r="AD546" s="142"/>
      <c r="AE546" s="142"/>
      <c r="AF546" s="142"/>
      <c r="AG546" s="142" t="s">
        <v>1086</v>
      </c>
      <c r="AH546" s="144">
        <f t="shared" si="293"/>
        <v>122912303</v>
      </c>
      <c r="AI546" s="145">
        <f t="shared" si="294"/>
        <v>43642</v>
      </c>
      <c r="AJ546" s="143">
        <f t="shared" si="297"/>
        <v>756</v>
      </c>
      <c r="AK546" s="146">
        <v>1.0</v>
      </c>
      <c r="AL546" s="146">
        <f>sum(AK166:AK546)</f>
        <v>756</v>
      </c>
      <c r="AM546" s="168">
        <v>15.0</v>
      </c>
      <c r="AN546" s="142"/>
      <c r="AO546" s="134"/>
      <c r="AP546" s="134"/>
      <c r="AQ546" s="134"/>
      <c r="AR546" s="134"/>
      <c r="AS546" s="134"/>
      <c r="AT546" s="134"/>
      <c r="AU546" s="134"/>
      <c r="AV546" s="134"/>
      <c r="AW546" s="134"/>
      <c r="AX546" s="134"/>
      <c r="AY546" s="134"/>
      <c r="AZ546" s="134"/>
      <c r="BA546" s="134"/>
      <c r="BB546" s="134"/>
    </row>
    <row r="547">
      <c r="A547" s="203" t="str">
        <f>Work!A438</f>
        <v>Kleve City Council</v>
      </c>
      <c r="B547" s="140">
        <f>Work!G438</f>
        <v>43642</v>
      </c>
      <c r="C547" s="142">
        <f t="shared" ref="C547:J547" si="574">C546</f>
        <v>2532299</v>
      </c>
      <c r="D547" s="142">
        <f t="shared" si="574"/>
        <v>7564066</v>
      </c>
      <c r="E547" s="142">
        <f t="shared" si="574"/>
        <v>6229645</v>
      </c>
      <c r="F547" s="142">
        <f t="shared" si="574"/>
        <v>44212790</v>
      </c>
      <c r="G547" s="142">
        <f t="shared" si="574"/>
        <v>30817800</v>
      </c>
      <c r="H547" s="142">
        <f t="shared" si="574"/>
        <v>1731724</v>
      </c>
      <c r="I547" s="142">
        <f t="shared" si="574"/>
        <v>10214468</v>
      </c>
      <c r="J547" s="142">
        <f t="shared" si="574"/>
        <v>4894244</v>
      </c>
      <c r="K547" s="141">
        <f>Work!E438+K546</f>
        <v>2470801</v>
      </c>
      <c r="L547" s="142">
        <f t="shared" ref="L547:R547" si="575">L546</f>
        <v>845733</v>
      </c>
      <c r="M547" s="142">
        <f t="shared" si="575"/>
        <v>21774</v>
      </c>
      <c r="N547" s="142">
        <f t="shared" si="575"/>
        <v>7522596</v>
      </c>
      <c r="O547" s="142">
        <f t="shared" si="575"/>
        <v>2870900</v>
      </c>
      <c r="P547" s="142">
        <f t="shared" si="575"/>
        <v>148000</v>
      </c>
      <c r="Q547" s="142">
        <f t="shared" si="575"/>
        <v>20046</v>
      </c>
      <c r="R547" s="142">
        <f t="shared" si="575"/>
        <v>866737</v>
      </c>
      <c r="S547" s="142"/>
      <c r="T547" s="142"/>
      <c r="U547" s="142"/>
      <c r="V547" s="142"/>
      <c r="W547" s="142"/>
      <c r="X547" s="142"/>
      <c r="Y547" s="142"/>
      <c r="Z547" s="142"/>
      <c r="AA547" s="142"/>
      <c r="AB547" s="142"/>
      <c r="AC547" s="142"/>
      <c r="AD547" s="142"/>
      <c r="AE547" s="142"/>
      <c r="AF547" s="142"/>
      <c r="AG547" s="142" t="s">
        <v>2360</v>
      </c>
      <c r="AH547" s="144">
        <f t="shared" si="293"/>
        <v>122963623</v>
      </c>
      <c r="AI547" s="145">
        <f t="shared" si="294"/>
        <v>43642</v>
      </c>
      <c r="AJ547" s="143">
        <f t="shared" si="297"/>
        <v>757</v>
      </c>
      <c r="AK547" s="146">
        <v>1.0</v>
      </c>
      <c r="AL547" s="146">
        <f>sum(AK166:AK547)</f>
        <v>757</v>
      </c>
      <c r="AM547" s="168">
        <v>15.0</v>
      </c>
      <c r="AN547" s="142"/>
      <c r="AO547" s="134"/>
      <c r="AP547" s="134"/>
      <c r="AQ547" s="134"/>
      <c r="AR547" s="134"/>
      <c r="AS547" s="134"/>
      <c r="AT547" s="134"/>
      <c r="AU547" s="134"/>
      <c r="AV547" s="134"/>
      <c r="AW547" s="134"/>
      <c r="AX547" s="134"/>
      <c r="AY547" s="134"/>
      <c r="AZ547" s="134"/>
      <c r="BA547" s="134"/>
      <c r="BB547" s="134"/>
    </row>
    <row r="548">
      <c r="A548" s="203" t="str">
        <f>Work!A524</f>
        <v>Kraków City Council</v>
      </c>
      <c r="B548" s="140">
        <f>Work!G524</f>
        <v>43642</v>
      </c>
      <c r="C548" s="142">
        <f t="shared" ref="C548:R548" si="576">C547</f>
        <v>2532299</v>
      </c>
      <c r="D548" s="142">
        <f t="shared" si="576"/>
        <v>7564066</v>
      </c>
      <c r="E548" s="142">
        <f t="shared" si="576"/>
        <v>6229645</v>
      </c>
      <c r="F548" s="142">
        <f t="shared" si="576"/>
        <v>44212790</v>
      </c>
      <c r="G548" s="142">
        <f t="shared" si="576"/>
        <v>30817800</v>
      </c>
      <c r="H548" s="142">
        <f t="shared" si="576"/>
        <v>1731724</v>
      </c>
      <c r="I548" s="142">
        <f t="shared" si="576"/>
        <v>10214468</v>
      </c>
      <c r="J548" s="142">
        <f t="shared" si="576"/>
        <v>4894244</v>
      </c>
      <c r="K548" s="142">
        <f t="shared" si="576"/>
        <v>2470801</v>
      </c>
      <c r="L548" s="142">
        <f t="shared" si="576"/>
        <v>845733</v>
      </c>
      <c r="M548" s="142">
        <f t="shared" si="576"/>
        <v>21774</v>
      </c>
      <c r="N548" s="142">
        <f t="shared" si="576"/>
        <v>7522596</v>
      </c>
      <c r="O548" s="142">
        <f t="shared" si="576"/>
        <v>2870900</v>
      </c>
      <c r="P548" s="142">
        <f t="shared" si="576"/>
        <v>148000</v>
      </c>
      <c r="Q548" s="142">
        <f t="shared" si="576"/>
        <v>20046</v>
      </c>
      <c r="R548" s="142">
        <f t="shared" si="576"/>
        <v>866737</v>
      </c>
      <c r="S548" s="141">
        <f>Work!E524</f>
        <v>771069</v>
      </c>
      <c r="T548" s="141"/>
      <c r="U548" s="141"/>
      <c r="V548" s="141"/>
      <c r="W548" s="141"/>
      <c r="X548" s="141"/>
      <c r="Y548" s="141"/>
      <c r="Z548" s="141"/>
      <c r="AA548" s="141"/>
      <c r="AB548" s="141"/>
      <c r="AC548" s="141"/>
      <c r="AD548" s="141"/>
      <c r="AE548" s="141"/>
      <c r="AF548" s="141"/>
      <c r="AG548" s="142" t="s">
        <v>2802</v>
      </c>
      <c r="AH548" s="144">
        <f t="shared" si="293"/>
        <v>123734692</v>
      </c>
      <c r="AI548" s="145">
        <f t="shared" si="294"/>
        <v>43642</v>
      </c>
      <c r="AJ548" s="143">
        <f t="shared" si="297"/>
        <v>758</v>
      </c>
      <c r="AK548" s="146">
        <v>1.0</v>
      </c>
      <c r="AL548" s="146">
        <f>sum(AK166:AK548)</f>
        <v>758</v>
      </c>
      <c r="AM548" s="143">
        <f>AM547+1</f>
        <v>16</v>
      </c>
      <c r="AN548" s="142"/>
      <c r="AO548" s="134"/>
      <c r="AP548" s="134"/>
      <c r="AQ548" s="134"/>
      <c r="AR548" s="134"/>
      <c r="AS548" s="134"/>
      <c r="AT548" s="134"/>
      <c r="AU548" s="134"/>
      <c r="AV548" s="134"/>
      <c r="AW548" s="134"/>
      <c r="AX548" s="134"/>
      <c r="AY548" s="134"/>
      <c r="AZ548" s="134"/>
      <c r="BA548" s="134"/>
      <c r="BB548" s="134"/>
    </row>
    <row r="549">
      <c r="A549" s="203" t="str">
        <f>Work!A413</f>
        <v>Montreuil City Council</v>
      </c>
      <c r="B549" s="140">
        <f>Work!G413</f>
        <v>43642</v>
      </c>
      <c r="C549" s="142">
        <f t="shared" ref="C549:K549" si="577">C548</f>
        <v>2532299</v>
      </c>
      <c r="D549" s="142">
        <f t="shared" si="577"/>
        <v>7564066</v>
      </c>
      <c r="E549" s="142">
        <f t="shared" si="577"/>
        <v>6229645</v>
      </c>
      <c r="F549" s="142">
        <f t="shared" si="577"/>
        <v>44212790</v>
      </c>
      <c r="G549" s="142">
        <f t="shared" si="577"/>
        <v>30817800</v>
      </c>
      <c r="H549" s="142">
        <f t="shared" si="577"/>
        <v>1731724</v>
      </c>
      <c r="I549" s="142">
        <f t="shared" si="577"/>
        <v>10214468</v>
      </c>
      <c r="J549" s="142">
        <f t="shared" si="577"/>
        <v>4894244</v>
      </c>
      <c r="K549" s="142">
        <f t="shared" si="577"/>
        <v>2470801</v>
      </c>
      <c r="L549" s="141">
        <f>Work!E413+L548</f>
        <v>954968</v>
      </c>
      <c r="M549" s="142">
        <f t="shared" ref="M549:S549" si="578">M548</f>
        <v>21774</v>
      </c>
      <c r="N549" s="142">
        <f t="shared" si="578"/>
        <v>7522596</v>
      </c>
      <c r="O549" s="142">
        <f t="shared" si="578"/>
        <v>2870900</v>
      </c>
      <c r="P549" s="142">
        <f t="shared" si="578"/>
        <v>148000</v>
      </c>
      <c r="Q549" s="142">
        <f t="shared" si="578"/>
        <v>20046</v>
      </c>
      <c r="R549" s="142">
        <f t="shared" si="578"/>
        <v>866737</v>
      </c>
      <c r="S549" s="142">
        <f t="shared" si="578"/>
        <v>771069</v>
      </c>
      <c r="T549" s="142"/>
      <c r="U549" s="142"/>
      <c r="V549" s="142"/>
      <c r="W549" s="142"/>
      <c r="X549" s="142"/>
      <c r="Y549" s="142"/>
      <c r="Z549" s="142"/>
      <c r="AA549" s="142"/>
      <c r="AB549" s="142"/>
      <c r="AC549" s="142"/>
      <c r="AD549" s="142"/>
      <c r="AE549" s="142"/>
      <c r="AF549" s="142"/>
      <c r="AG549" s="142" t="s">
        <v>2442</v>
      </c>
      <c r="AH549" s="144">
        <f t="shared" si="293"/>
        <v>123843927</v>
      </c>
      <c r="AI549" s="145">
        <f t="shared" si="294"/>
        <v>43642</v>
      </c>
      <c r="AJ549" s="143">
        <f t="shared" si="297"/>
        <v>759</v>
      </c>
      <c r="AK549" s="146">
        <v>1.0</v>
      </c>
      <c r="AL549" s="146">
        <f>sum(AK166:AK549)</f>
        <v>759</v>
      </c>
      <c r="AM549" s="143">
        <f t="shared" ref="AM549:AM571" si="581">AM548</f>
        <v>16</v>
      </c>
      <c r="AN549" s="142"/>
      <c r="AO549" s="134"/>
      <c r="AP549" s="134"/>
      <c r="AQ549" s="134"/>
      <c r="AR549" s="134"/>
      <c r="AS549" s="134"/>
      <c r="AT549" s="134"/>
      <c r="AU549" s="134"/>
      <c r="AV549" s="134"/>
      <c r="AW549" s="134"/>
      <c r="AX549" s="134"/>
      <c r="AY549" s="134"/>
      <c r="AZ549" s="134"/>
      <c r="BA549" s="134"/>
      <c r="BB549" s="134"/>
    </row>
    <row r="550">
      <c r="A550" s="203" t="str">
        <f>Work!A552</f>
        <v>Canton of Neuchâtel</v>
      </c>
      <c r="B550" s="140">
        <f>Work!G552</f>
        <v>43642</v>
      </c>
      <c r="C550" s="142">
        <f t="shared" ref="C550:G550" si="579">C549</f>
        <v>2532299</v>
      </c>
      <c r="D550" s="142">
        <f t="shared" si="579"/>
        <v>7564066</v>
      </c>
      <c r="E550" s="142">
        <f t="shared" si="579"/>
        <v>6229645</v>
      </c>
      <c r="F550" s="142">
        <f t="shared" si="579"/>
        <v>44212790</v>
      </c>
      <c r="G550" s="142">
        <f t="shared" si="579"/>
        <v>30817800</v>
      </c>
      <c r="H550" s="141">
        <f>Work!E552+H549</f>
        <v>1909688</v>
      </c>
      <c r="I550" s="142">
        <f t="shared" ref="I550:S550" si="580">I549</f>
        <v>10214468</v>
      </c>
      <c r="J550" s="142">
        <f t="shared" si="580"/>
        <v>4894244</v>
      </c>
      <c r="K550" s="142">
        <f t="shared" si="580"/>
        <v>2470801</v>
      </c>
      <c r="L550" s="142">
        <f t="shared" si="580"/>
        <v>954968</v>
      </c>
      <c r="M550" s="142">
        <f t="shared" si="580"/>
        <v>21774</v>
      </c>
      <c r="N550" s="142">
        <f t="shared" si="580"/>
        <v>7522596</v>
      </c>
      <c r="O550" s="142">
        <f t="shared" si="580"/>
        <v>2870900</v>
      </c>
      <c r="P550" s="142">
        <f t="shared" si="580"/>
        <v>148000</v>
      </c>
      <c r="Q550" s="142">
        <f t="shared" si="580"/>
        <v>20046</v>
      </c>
      <c r="R550" s="142">
        <f t="shared" si="580"/>
        <v>866737</v>
      </c>
      <c r="S550" s="142">
        <f t="shared" si="580"/>
        <v>771069</v>
      </c>
      <c r="T550" s="142"/>
      <c r="U550" s="142"/>
      <c r="V550" s="142"/>
      <c r="W550" s="142"/>
      <c r="X550" s="142"/>
      <c r="Y550" s="142"/>
      <c r="Z550" s="142"/>
      <c r="AA550" s="142"/>
      <c r="AB550" s="142"/>
      <c r="AC550" s="142"/>
      <c r="AD550" s="142"/>
      <c r="AE550" s="142"/>
      <c r="AF550" s="142"/>
      <c r="AG550" s="142" t="s">
        <v>1369</v>
      </c>
      <c r="AH550" s="144">
        <f t="shared" si="293"/>
        <v>124021891</v>
      </c>
      <c r="AI550" s="145">
        <f t="shared" si="294"/>
        <v>43642</v>
      </c>
      <c r="AJ550" s="143">
        <f t="shared" si="297"/>
        <v>760</v>
      </c>
      <c r="AK550" s="146">
        <v>1.0</v>
      </c>
      <c r="AL550" s="146">
        <f>sum(AK166:AK550)</f>
        <v>760</v>
      </c>
      <c r="AM550" s="143">
        <f t="shared" si="581"/>
        <v>16</v>
      </c>
      <c r="AN550" s="142"/>
      <c r="AO550" s="134"/>
      <c r="AP550" s="134"/>
      <c r="AQ550" s="134"/>
      <c r="AR550" s="134"/>
      <c r="AS550" s="134"/>
      <c r="AT550" s="134"/>
      <c r="AU550" s="134"/>
      <c r="AV550" s="134"/>
      <c r="AW550" s="134"/>
      <c r="AX550" s="134"/>
      <c r="AY550" s="134"/>
      <c r="AZ550" s="134"/>
      <c r="BA550" s="134"/>
      <c r="BB550" s="134"/>
    </row>
    <row r="551">
      <c r="A551" s="203" t="str">
        <f>Work!A579</f>
        <v>New York City Council</v>
      </c>
      <c r="B551" s="140">
        <f>Work!G579</f>
        <v>43642</v>
      </c>
      <c r="C551" s="142">
        <f t="shared" ref="C551:C619" si="583">C550</f>
        <v>2532299</v>
      </c>
      <c r="D551" s="141">
        <f>Work!E579+D550</f>
        <v>15962814</v>
      </c>
      <c r="E551" s="142">
        <f t="shared" ref="E551:S551" si="582">E550</f>
        <v>6229645</v>
      </c>
      <c r="F551" s="142">
        <f t="shared" si="582"/>
        <v>44212790</v>
      </c>
      <c r="G551" s="142">
        <f t="shared" si="582"/>
        <v>30817800</v>
      </c>
      <c r="H551" s="142">
        <f t="shared" si="582"/>
        <v>1909688</v>
      </c>
      <c r="I551" s="142">
        <f t="shared" si="582"/>
        <v>10214468</v>
      </c>
      <c r="J551" s="142">
        <f t="shared" si="582"/>
        <v>4894244</v>
      </c>
      <c r="K551" s="142">
        <f t="shared" si="582"/>
        <v>2470801</v>
      </c>
      <c r="L551" s="142">
        <f t="shared" si="582"/>
        <v>954968</v>
      </c>
      <c r="M551" s="142">
        <f t="shared" si="582"/>
        <v>21774</v>
      </c>
      <c r="N551" s="142">
        <f t="shared" si="582"/>
        <v>7522596</v>
      </c>
      <c r="O551" s="142">
        <f t="shared" si="582"/>
        <v>2870900</v>
      </c>
      <c r="P551" s="142">
        <f t="shared" si="582"/>
        <v>148000</v>
      </c>
      <c r="Q551" s="142">
        <f t="shared" si="582"/>
        <v>20046</v>
      </c>
      <c r="R551" s="142">
        <f t="shared" si="582"/>
        <v>866737</v>
      </c>
      <c r="S551" s="142">
        <f t="shared" si="582"/>
        <v>771069</v>
      </c>
      <c r="T551" s="142"/>
      <c r="U551" s="142"/>
      <c r="V551" s="142"/>
      <c r="W551" s="142"/>
      <c r="X551" s="142"/>
      <c r="Y551" s="142"/>
      <c r="Z551" s="142"/>
      <c r="AA551" s="142"/>
      <c r="AB551" s="142"/>
      <c r="AC551" s="142"/>
      <c r="AD551" s="142"/>
      <c r="AE551" s="142"/>
      <c r="AF551" s="142"/>
      <c r="AG551" s="142" t="s">
        <v>996</v>
      </c>
      <c r="AH551" s="144">
        <f t="shared" si="293"/>
        <v>132420639</v>
      </c>
      <c r="AI551" s="145">
        <f t="shared" si="294"/>
        <v>43642</v>
      </c>
      <c r="AJ551" s="143">
        <f t="shared" si="297"/>
        <v>761</v>
      </c>
      <c r="AK551" s="146">
        <v>1.0</v>
      </c>
      <c r="AL551" s="146">
        <f>sum(AK166:AK551)</f>
        <v>761</v>
      </c>
      <c r="AM551" s="143">
        <f t="shared" si="581"/>
        <v>16</v>
      </c>
      <c r="AN551" s="142"/>
      <c r="AO551" s="134"/>
      <c r="AP551" s="134"/>
      <c r="AQ551" s="134"/>
      <c r="AR551" s="134"/>
      <c r="AS551" s="134"/>
      <c r="AT551" s="134"/>
      <c r="AU551" s="134"/>
      <c r="AV551" s="134"/>
      <c r="AW551" s="134"/>
      <c r="AX551" s="134"/>
      <c r="AY551" s="134"/>
      <c r="AZ551" s="134"/>
      <c r="BA551" s="134"/>
      <c r="BB551" s="134"/>
    </row>
    <row r="552">
      <c r="A552" s="203" t="str">
        <f>Work!A511</f>
        <v>Porirua City Council</v>
      </c>
      <c r="B552" s="140">
        <f>Work!G511</f>
        <v>43642</v>
      </c>
      <c r="C552" s="142">
        <f t="shared" si="583"/>
        <v>2532299</v>
      </c>
      <c r="D552" s="142">
        <f t="shared" ref="D552:N552" si="584">D551</f>
        <v>15962814</v>
      </c>
      <c r="E552" s="142">
        <f t="shared" si="584"/>
        <v>6229645</v>
      </c>
      <c r="F552" s="142">
        <f t="shared" si="584"/>
        <v>44212790</v>
      </c>
      <c r="G552" s="142">
        <f t="shared" si="584"/>
        <v>30817800</v>
      </c>
      <c r="H552" s="142">
        <f t="shared" si="584"/>
        <v>1909688</v>
      </c>
      <c r="I552" s="142">
        <f t="shared" si="584"/>
        <v>10214468</v>
      </c>
      <c r="J552" s="142">
        <f t="shared" si="584"/>
        <v>4894244</v>
      </c>
      <c r="K552" s="142">
        <f t="shared" si="584"/>
        <v>2470801</v>
      </c>
      <c r="L552" s="142">
        <f t="shared" si="584"/>
        <v>954968</v>
      </c>
      <c r="M552" s="142">
        <f t="shared" si="584"/>
        <v>21774</v>
      </c>
      <c r="N552" s="142">
        <f t="shared" si="584"/>
        <v>7522596</v>
      </c>
      <c r="O552" s="141">
        <f>Work!E511+O551</f>
        <v>2927600</v>
      </c>
      <c r="P552" s="142">
        <f t="shared" ref="P552:S552" si="585">P551</f>
        <v>148000</v>
      </c>
      <c r="Q552" s="142">
        <f t="shared" si="585"/>
        <v>20046</v>
      </c>
      <c r="R552" s="142">
        <f t="shared" si="585"/>
        <v>866737</v>
      </c>
      <c r="S552" s="142">
        <f t="shared" si="585"/>
        <v>771069</v>
      </c>
      <c r="T552" s="142"/>
      <c r="U552" s="142"/>
      <c r="V552" s="142"/>
      <c r="W552" s="142"/>
      <c r="X552" s="142"/>
      <c r="Y552" s="142"/>
      <c r="Z552" s="142"/>
      <c r="AA552" s="142"/>
      <c r="AB552" s="142"/>
      <c r="AC552" s="142"/>
      <c r="AD552" s="142"/>
      <c r="AE552" s="142"/>
      <c r="AF552" s="142"/>
      <c r="AG552" s="142" t="s">
        <v>2583</v>
      </c>
      <c r="AH552" s="144">
        <f t="shared" si="293"/>
        <v>132477339</v>
      </c>
      <c r="AI552" s="145">
        <f t="shared" si="294"/>
        <v>43642</v>
      </c>
      <c r="AJ552" s="143">
        <f t="shared" si="297"/>
        <v>762</v>
      </c>
      <c r="AK552" s="146">
        <v>1.0</v>
      </c>
      <c r="AL552" s="146">
        <f>sum(AK166:AK552)</f>
        <v>762</v>
      </c>
      <c r="AM552" s="143">
        <f t="shared" si="581"/>
        <v>16</v>
      </c>
      <c r="AN552" s="142"/>
      <c r="AO552" s="134"/>
      <c r="AP552" s="134"/>
      <c r="AQ552" s="134"/>
      <c r="AR552" s="134"/>
      <c r="AS552" s="134"/>
      <c r="AT552" s="134"/>
      <c r="AU552" s="134"/>
      <c r="AV552" s="134"/>
      <c r="AW552" s="134"/>
      <c r="AX552" s="134"/>
      <c r="AY552" s="134"/>
      <c r="AZ552" s="134"/>
      <c r="BA552" s="134"/>
      <c r="BB552" s="134"/>
    </row>
    <row r="553">
      <c r="A553" s="199" t="str">
        <f>Data!A413</f>
        <v>Mid Devon District Council</v>
      </c>
      <c r="B553" s="140">
        <f>Data!E413</f>
        <v>43642</v>
      </c>
      <c r="C553" s="142">
        <f t="shared" si="583"/>
        <v>2532299</v>
      </c>
      <c r="D553" s="142">
        <f t="shared" ref="D553:S553" si="586">D552</f>
        <v>15962814</v>
      </c>
      <c r="E553" s="142">
        <f t="shared" si="586"/>
        <v>6229645</v>
      </c>
      <c r="F553" s="192">
        <f t="shared" si="586"/>
        <v>44212790</v>
      </c>
      <c r="G553" s="142">
        <f t="shared" si="586"/>
        <v>30817800</v>
      </c>
      <c r="H553" s="142">
        <f t="shared" si="586"/>
        <v>1909688</v>
      </c>
      <c r="I553" s="142">
        <f t="shared" si="586"/>
        <v>10214468</v>
      </c>
      <c r="J553" s="142">
        <f t="shared" si="586"/>
        <v>4894244</v>
      </c>
      <c r="K553" s="142">
        <f t="shared" si="586"/>
        <v>2470801</v>
      </c>
      <c r="L553" s="142">
        <f t="shared" si="586"/>
        <v>954968</v>
      </c>
      <c r="M553" s="142">
        <f t="shared" si="586"/>
        <v>21774</v>
      </c>
      <c r="N553" s="142">
        <f t="shared" si="586"/>
        <v>7522596</v>
      </c>
      <c r="O553" s="142">
        <f t="shared" si="586"/>
        <v>2927600</v>
      </c>
      <c r="P553" s="142">
        <f t="shared" si="586"/>
        <v>148000</v>
      </c>
      <c r="Q553" s="142">
        <f t="shared" si="586"/>
        <v>20046</v>
      </c>
      <c r="R553" s="142">
        <f t="shared" si="586"/>
        <v>866737</v>
      </c>
      <c r="S553" s="142">
        <f t="shared" si="586"/>
        <v>771069</v>
      </c>
      <c r="T553" s="142"/>
      <c r="U553" s="142"/>
      <c r="V553" s="142"/>
      <c r="W553" s="142"/>
      <c r="X553" s="142"/>
      <c r="Y553" s="142"/>
      <c r="Z553" s="142"/>
      <c r="AA553" s="142"/>
      <c r="AB553" s="142"/>
      <c r="AC553" s="142"/>
      <c r="AD553" s="142"/>
      <c r="AE553" s="142"/>
      <c r="AF553" s="142"/>
      <c r="AG553" s="142" t="s">
        <v>1284</v>
      </c>
      <c r="AH553" s="144">
        <f t="shared" si="293"/>
        <v>132477339</v>
      </c>
      <c r="AI553" s="145">
        <f t="shared" si="294"/>
        <v>43642</v>
      </c>
      <c r="AJ553" s="143">
        <f t="shared" si="297"/>
        <v>763</v>
      </c>
      <c r="AK553" s="146">
        <v>1.0</v>
      </c>
      <c r="AL553" s="164"/>
      <c r="AM553" s="143">
        <f t="shared" si="581"/>
        <v>16</v>
      </c>
      <c r="AN553" s="142"/>
      <c r="AO553" s="134"/>
      <c r="AP553" s="134"/>
      <c r="AQ553" s="134"/>
      <c r="AR553" s="134"/>
      <c r="AS553" s="134"/>
      <c r="AT553" s="134"/>
      <c r="AU553" s="134"/>
      <c r="AV553" s="134"/>
      <c r="AW553" s="134"/>
      <c r="AX553" s="134"/>
      <c r="AY553" s="134"/>
      <c r="AZ553" s="134"/>
      <c r="BA553" s="134"/>
      <c r="BB553" s="134"/>
    </row>
    <row r="554">
      <c r="A554" s="199" t="str">
        <f>Data!A587</f>
        <v>West Oxfordshire District Council</v>
      </c>
      <c r="B554" s="140">
        <f>Data!E587</f>
        <v>43642</v>
      </c>
      <c r="C554" s="142">
        <f t="shared" si="583"/>
        <v>2532299</v>
      </c>
      <c r="D554" s="142">
        <f t="shared" ref="D554:S554" si="587">D553</f>
        <v>15962814</v>
      </c>
      <c r="E554" s="142">
        <f t="shared" si="587"/>
        <v>6229645</v>
      </c>
      <c r="F554" s="192">
        <f t="shared" si="587"/>
        <v>44212790</v>
      </c>
      <c r="G554" s="142">
        <f t="shared" si="587"/>
        <v>30817800</v>
      </c>
      <c r="H554" s="142">
        <f t="shared" si="587"/>
        <v>1909688</v>
      </c>
      <c r="I554" s="142">
        <f t="shared" si="587"/>
        <v>10214468</v>
      </c>
      <c r="J554" s="142">
        <f t="shared" si="587"/>
        <v>4894244</v>
      </c>
      <c r="K554" s="142">
        <f t="shared" si="587"/>
        <v>2470801</v>
      </c>
      <c r="L554" s="142">
        <f t="shared" si="587"/>
        <v>954968</v>
      </c>
      <c r="M554" s="142">
        <f t="shared" si="587"/>
        <v>21774</v>
      </c>
      <c r="N554" s="142">
        <f t="shared" si="587"/>
        <v>7522596</v>
      </c>
      <c r="O554" s="142">
        <f t="shared" si="587"/>
        <v>2927600</v>
      </c>
      <c r="P554" s="142">
        <f t="shared" si="587"/>
        <v>148000</v>
      </c>
      <c r="Q554" s="142">
        <f t="shared" si="587"/>
        <v>20046</v>
      </c>
      <c r="R554" s="142">
        <f t="shared" si="587"/>
        <v>866737</v>
      </c>
      <c r="S554" s="142">
        <f t="shared" si="587"/>
        <v>771069</v>
      </c>
      <c r="T554" s="142"/>
      <c r="U554" s="142"/>
      <c r="V554" s="142"/>
      <c r="W554" s="142"/>
      <c r="X554" s="142"/>
      <c r="Y554" s="142"/>
      <c r="Z554" s="142"/>
      <c r="AA554" s="142"/>
      <c r="AB554" s="142"/>
      <c r="AC554" s="142"/>
      <c r="AD554" s="142"/>
      <c r="AE554" s="142"/>
      <c r="AF554" s="142"/>
      <c r="AG554" s="142" t="s">
        <v>1284</v>
      </c>
      <c r="AH554" s="144">
        <f t="shared" si="293"/>
        <v>132477339</v>
      </c>
      <c r="AI554" s="145">
        <f t="shared" si="294"/>
        <v>43642</v>
      </c>
      <c r="AJ554" s="143">
        <f t="shared" si="297"/>
        <v>764</v>
      </c>
      <c r="AK554" s="146">
        <v>1.0</v>
      </c>
      <c r="AL554" s="164"/>
      <c r="AM554" s="143">
        <f t="shared" si="581"/>
        <v>16</v>
      </c>
      <c r="AN554" s="142"/>
      <c r="AO554" s="134"/>
      <c r="AP554" s="134"/>
      <c r="AQ554" s="134"/>
      <c r="AR554" s="134"/>
      <c r="AS554" s="134"/>
      <c r="AT554" s="134"/>
      <c r="AU554" s="134"/>
      <c r="AV554" s="134"/>
      <c r="AW554" s="134"/>
      <c r="AX554" s="134"/>
      <c r="AY554" s="134"/>
      <c r="AZ554" s="134"/>
      <c r="BA554" s="134"/>
      <c r="BB554" s="134"/>
    </row>
    <row r="555">
      <c r="A555" s="199" t="str">
        <f>Data!A593</f>
        <v>Weymouth Town Council</v>
      </c>
      <c r="B555" s="140">
        <f>Data!E593</f>
        <v>43642</v>
      </c>
      <c r="C555" s="142">
        <f t="shared" si="583"/>
        <v>2532299</v>
      </c>
      <c r="D555" s="142">
        <f t="shared" ref="D555:S555" si="588">D554</f>
        <v>15962814</v>
      </c>
      <c r="E555" s="142">
        <f t="shared" si="588"/>
        <v>6229645</v>
      </c>
      <c r="F555" s="192">
        <f t="shared" si="588"/>
        <v>44212790</v>
      </c>
      <c r="G555" s="142">
        <f t="shared" si="588"/>
        <v>30817800</v>
      </c>
      <c r="H555" s="142">
        <f t="shared" si="588"/>
        <v>1909688</v>
      </c>
      <c r="I555" s="142">
        <f t="shared" si="588"/>
        <v>10214468</v>
      </c>
      <c r="J555" s="142">
        <f t="shared" si="588"/>
        <v>4894244</v>
      </c>
      <c r="K555" s="142">
        <f t="shared" si="588"/>
        <v>2470801</v>
      </c>
      <c r="L555" s="142">
        <f t="shared" si="588"/>
        <v>954968</v>
      </c>
      <c r="M555" s="142">
        <f t="shared" si="588"/>
        <v>21774</v>
      </c>
      <c r="N555" s="142">
        <f t="shared" si="588"/>
        <v>7522596</v>
      </c>
      <c r="O555" s="142">
        <f t="shared" si="588"/>
        <v>2927600</v>
      </c>
      <c r="P555" s="142">
        <f t="shared" si="588"/>
        <v>148000</v>
      </c>
      <c r="Q555" s="142">
        <f t="shared" si="588"/>
        <v>20046</v>
      </c>
      <c r="R555" s="142">
        <f t="shared" si="588"/>
        <v>866737</v>
      </c>
      <c r="S555" s="142">
        <f t="shared" si="588"/>
        <v>771069</v>
      </c>
      <c r="T555" s="142"/>
      <c r="U555" s="142"/>
      <c r="V555" s="142"/>
      <c r="W555" s="142"/>
      <c r="X555" s="142"/>
      <c r="Y555" s="142"/>
      <c r="Z555" s="142"/>
      <c r="AA555" s="142"/>
      <c r="AB555" s="142"/>
      <c r="AC555" s="142"/>
      <c r="AD555" s="142"/>
      <c r="AE555" s="142"/>
      <c r="AF555" s="142"/>
      <c r="AG555" s="142" t="s">
        <v>1284</v>
      </c>
      <c r="AH555" s="144">
        <f t="shared" si="293"/>
        <v>132477339</v>
      </c>
      <c r="AI555" s="145">
        <f t="shared" si="294"/>
        <v>43642</v>
      </c>
      <c r="AJ555" s="143">
        <f t="shared" si="297"/>
        <v>765</v>
      </c>
      <c r="AK555" s="146">
        <v>1.0</v>
      </c>
      <c r="AL555" s="164"/>
      <c r="AM555" s="143">
        <f t="shared" si="581"/>
        <v>16</v>
      </c>
      <c r="AN555" s="142"/>
      <c r="AO555" s="134"/>
      <c r="AP555" s="134"/>
      <c r="AQ555" s="134"/>
      <c r="AR555" s="134"/>
      <c r="AS555" s="134"/>
      <c r="AT555" s="134"/>
      <c r="AU555" s="134"/>
      <c r="AV555" s="134"/>
      <c r="AW555" s="134"/>
      <c r="AX555" s="134"/>
      <c r="AY555" s="134"/>
      <c r="AZ555" s="134"/>
      <c r="BA555" s="134"/>
      <c r="BB555" s="134"/>
    </row>
    <row r="556">
      <c r="A556" s="199" t="str">
        <f>Data!A601</f>
        <v>Witney Town Council</v>
      </c>
      <c r="B556" s="140">
        <f>Data!E601</f>
        <v>43642</v>
      </c>
      <c r="C556" s="142">
        <f t="shared" si="583"/>
        <v>2532299</v>
      </c>
      <c r="D556" s="142">
        <f t="shared" ref="D556:S556" si="589">D555</f>
        <v>15962814</v>
      </c>
      <c r="E556" s="142">
        <f t="shared" si="589"/>
        <v>6229645</v>
      </c>
      <c r="F556" s="192">
        <f t="shared" si="589"/>
        <v>44212790</v>
      </c>
      <c r="G556" s="142">
        <f t="shared" si="589"/>
        <v>30817800</v>
      </c>
      <c r="H556" s="142">
        <f t="shared" si="589"/>
        <v>1909688</v>
      </c>
      <c r="I556" s="142">
        <f t="shared" si="589"/>
        <v>10214468</v>
      </c>
      <c r="J556" s="142">
        <f t="shared" si="589"/>
        <v>4894244</v>
      </c>
      <c r="K556" s="142">
        <f t="shared" si="589"/>
        <v>2470801</v>
      </c>
      <c r="L556" s="142">
        <f t="shared" si="589"/>
        <v>954968</v>
      </c>
      <c r="M556" s="142">
        <f t="shared" si="589"/>
        <v>21774</v>
      </c>
      <c r="N556" s="142">
        <f t="shared" si="589"/>
        <v>7522596</v>
      </c>
      <c r="O556" s="142">
        <f t="shared" si="589"/>
        <v>2927600</v>
      </c>
      <c r="P556" s="142">
        <f t="shared" si="589"/>
        <v>148000</v>
      </c>
      <c r="Q556" s="142">
        <f t="shared" si="589"/>
        <v>20046</v>
      </c>
      <c r="R556" s="142">
        <f t="shared" si="589"/>
        <v>866737</v>
      </c>
      <c r="S556" s="142">
        <f t="shared" si="589"/>
        <v>771069</v>
      </c>
      <c r="T556" s="142"/>
      <c r="U556" s="142"/>
      <c r="V556" s="142"/>
      <c r="W556" s="142"/>
      <c r="X556" s="142"/>
      <c r="Y556" s="142"/>
      <c r="Z556" s="142"/>
      <c r="AA556" s="142"/>
      <c r="AB556" s="142"/>
      <c r="AC556" s="142"/>
      <c r="AD556" s="142"/>
      <c r="AE556" s="142"/>
      <c r="AF556" s="142"/>
      <c r="AG556" s="142" t="s">
        <v>1284</v>
      </c>
      <c r="AH556" s="144">
        <f t="shared" si="293"/>
        <v>132477339</v>
      </c>
      <c r="AI556" s="145">
        <f t="shared" si="294"/>
        <v>43642</v>
      </c>
      <c r="AJ556" s="143">
        <f t="shared" si="297"/>
        <v>766</v>
      </c>
      <c r="AK556" s="146">
        <v>1.0</v>
      </c>
      <c r="AL556" s="164"/>
      <c r="AM556" s="143">
        <f t="shared" si="581"/>
        <v>16</v>
      </c>
      <c r="AN556" s="142"/>
      <c r="AO556" s="134"/>
      <c r="AP556" s="134"/>
      <c r="AQ556" s="134"/>
      <c r="AR556" s="134"/>
      <c r="AS556" s="134"/>
      <c r="AT556" s="134"/>
      <c r="AU556" s="134"/>
      <c r="AV556" s="134"/>
      <c r="AW556" s="134"/>
      <c r="AX556" s="134"/>
      <c r="AY556" s="134"/>
      <c r="AZ556" s="134"/>
      <c r="BA556" s="134"/>
      <c r="BB556" s="134"/>
    </row>
    <row r="557">
      <c r="A557" s="203" t="str">
        <f>Work!A263</f>
        <v>Swale Borough Council</v>
      </c>
      <c r="B557" s="140">
        <f>Work!G263</f>
        <v>43642</v>
      </c>
      <c r="C557" s="142">
        <f t="shared" si="583"/>
        <v>2532299</v>
      </c>
      <c r="D557" s="142">
        <f t="shared" ref="D557:S557" si="590">D556</f>
        <v>15962814</v>
      </c>
      <c r="E557" s="142">
        <f t="shared" si="590"/>
        <v>6229645</v>
      </c>
      <c r="F557" s="163">
        <f t="shared" si="590"/>
        <v>44212790</v>
      </c>
      <c r="G557" s="142">
        <f t="shared" si="590"/>
        <v>30817800</v>
      </c>
      <c r="H557" s="142">
        <f t="shared" si="590"/>
        <v>1909688</v>
      </c>
      <c r="I557" s="142">
        <f t="shared" si="590"/>
        <v>10214468</v>
      </c>
      <c r="J557" s="142">
        <f t="shared" si="590"/>
        <v>4894244</v>
      </c>
      <c r="K557" s="142">
        <f t="shared" si="590"/>
        <v>2470801</v>
      </c>
      <c r="L557" s="142">
        <f t="shared" si="590"/>
        <v>954968</v>
      </c>
      <c r="M557" s="142">
        <f t="shared" si="590"/>
        <v>21774</v>
      </c>
      <c r="N557" s="142">
        <f t="shared" si="590"/>
        <v>7522596</v>
      </c>
      <c r="O557" s="142">
        <f t="shared" si="590"/>
        <v>2927600</v>
      </c>
      <c r="P557" s="142">
        <f t="shared" si="590"/>
        <v>148000</v>
      </c>
      <c r="Q557" s="142">
        <f t="shared" si="590"/>
        <v>20046</v>
      </c>
      <c r="R557" s="142">
        <f t="shared" si="590"/>
        <v>866737</v>
      </c>
      <c r="S557" s="142">
        <f t="shared" si="590"/>
        <v>771069</v>
      </c>
      <c r="T557" s="142"/>
      <c r="U557" s="142"/>
      <c r="V557" s="142"/>
      <c r="W557" s="142"/>
      <c r="X557" s="142"/>
      <c r="Y557" s="142"/>
      <c r="Z557" s="142"/>
      <c r="AA557" s="142"/>
      <c r="AB557" s="142"/>
      <c r="AC557" s="142"/>
      <c r="AD557" s="142"/>
      <c r="AE557" s="142"/>
      <c r="AF557" s="142"/>
      <c r="AG557" s="142" t="s">
        <v>1086</v>
      </c>
      <c r="AH557" s="144">
        <f t="shared" si="293"/>
        <v>132477339</v>
      </c>
      <c r="AI557" s="145">
        <f t="shared" si="294"/>
        <v>43642</v>
      </c>
      <c r="AJ557" s="143">
        <f t="shared" si="297"/>
        <v>767</v>
      </c>
      <c r="AK557" s="146">
        <v>1.0</v>
      </c>
      <c r="AL557" s="146">
        <f>sum(AK166:AK557)</f>
        <v>767</v>
      </c>
      <c r="AM557" s="143">
        <f t="shared" si="581"/>
        <v>16</v>
      </c>
      <c r="AN557" s="142"/>
      <c r="AO557" s="134"/>
      <c r="AP557" s="134"/>
      <c r="AQ557" s="134"/>
      <c r="AR557" s="134"/>
      <c r="AS557" s="134"/>
      <c r="AT557" s="134"/>
      <c r="AU557" s="134"/>
      <c r="AV557" s="134"/>
      <c r="AW557" s="134"/>
      <c r="AX557" s="134"/>
      <c r="AY557" s="134"/>
      <c r="AZ557" s="134"/>
      <c r="BA557" s="134"/>
      <c r="BB557" s="134"/>
    </row>
    <row r="558">
      <c r="A558" s="203" t="str">
        <f>Work!A264</f>
        <v>Warwick District Council</v>
      </c>
      <c r="B558" s="140">
        <f>Work!G264</f>
        <v>43642</v>
      </c>
      <c r="C558" s="142">
        <f t="shared" si="583"/>
        <v>2532299</v>
      </c>
      <c r="D558" s="142">
        <f t="shared" ref="D558:E558" si="591">D557</f>
        <v>15962814</v>
      </c>
      <c r="E558" s="142">
        <f t="shared" si="591"/>
        <v>6229645</v>
      </c>
      <c r="F558" s="141">
        <f>Work!E264+F557</f>
        <v>44353090</v>
      </c>
      <c r="G558" s="142">
        <f t="shared" ref="G558:S558" si="592">G557</f>
        <v>30817800</v>
      </c>
      <c r="H558" s="142">
        <f t="shared" si="592"/>
        <v>1909688</v>
      </c>
      <c r="I558" s="142">
        <f t="shared" si="592"/>
        <v>10214468</v>
      </c>
      <c r="J558" s="142">
        <f t="shared" si="592"/>
        <v>4894244</v>
      </c>
      <c r="K558" s="142">
        <f t="shared" si="592"/>
        <v>2470801</v>
      </c>
      <c r="L558" s="142">
        <f t="shared" si="592"/>
        <v>954968</v>
      </c>
      <c r="M558" s="142">
        <f t="shared" si="592"/>
        <v>21774</v>
      </c>
      <c r="N558" s="142">
        <f t="shared" si="592"/>
        <v>7522596</v>
      </c>
      <c r="O558" s="142">
        <f t="shared" si="592"/>
        <v>2927600</v>
      </c>
      <c r="P558" s="142">
        <f t="shared" si="592"/>
        <v>148000</v>
      </c>
      <c r="Q558" s="142">
        <f t="shared" si="592"/>
        <v>20046</v>
      </c>
      <c r="R558" s="142">
        <f t="shared" si="592"/>
        <v>866737</v>
      </c>
      <c r="S558" s="142">
        <f t="shared" si="592"/>
        <v>771069</v>
      </c>
      <c r="T558" s="142"/>
      <c r="U558" s="142"/>
      <c r="V558" s="142"/>
      <c r="W558" s="142"/>
      <c r="X558" s="142"/>
      <c r="Y558" s="142"/>
      <c r="Z558" s="142"/>
      <c r="AA558" s="142"/>
      <c r="AB558" s="142"/>
      <c r="AC558" s="142"/>
      <c r="AD558" s="142"/>
      <c r="AE558" s="142"/>
      <c r="AF558" s="142"/>
      <c r="AG558" s="142" t="s">
        <v>1086</v>
      </c>
      <c r="AH558" s="144">
        <f t="shared" si="293"/>
        <v>132617639</v>
      </c>
      <c r="AI558" s="145">
        <f t="shared" si="294"/>
        <v>43642</v>
      </c>
      <c r="AJ558" s="143">
        <f t="shared" si="297"/>
        <v>768</v>
      </c>
      <c r="AK558" s="146">
        <v>1.0</v>
      </c>
      <c r="AL558" s="146">
        <f>sum(AK166:AK558)</f>
        <v>768</v>
      </c>
      <c r="AM558" s="143">
        <f t="shared" si="581"/>
        <v>16</v>
      </c>
      <c r="AN558" s="142"/>
      <c r="AO558" s="134"/>
      <c r="AP558" s="134"/>
      <c r="AQ558" s="134"/>
      <c r="AR558" s="134"/>
      <c r="AS558" s="134"/>
      <c r="AT558" s="134"/>
      <c r="AU558" s="134"/>
      <c r="AV558" s="134"/>
      <c r="AW558" s="134"/>
      <c r="AX558" s="134"/>
      <c r="AY558" s="134"/>
      <c r="AZ558" s="134"/>
      <c r="BA558" s="134"/>
      <c r="BB558" s="134"/>
    </row>
    <row r="559">
      <c r="A559" s="203" t="str">
        <f>Work!A265</f>
        <v>Windsor and Maidenhead Borough Council</v>
      </c>
      <c r="B559" s="140">
        <f>Work!G265</f>
        <v>43642</v>
      </c>
      <c r="C559" s="142">
        <f t="shared" si="583"/>
        <v>2532299</v>
      </c>
      <c r="D559" s="142">
        <f t="shared" ref="D559:E559" si="593">D558</f>
        <v>15962814</v>
      </c>
      <c r="E559" s="142">
        <f t="shared" si="593"/>
        <v>6229645</v>
      </c>
      <c r="F559" s="141">
        <f>Work!E265+F558</f>
        <v>44503190</v>
      </c>
      <c r="G559" s="142">
        <f t="shared" ref="G559:S559" si="594">G558</f>
        <v>30817800</v>
      </c>
      <c r="H559" s="142">
        <f t="shared" si="594"/>
        <v>1909688</v>
      </c>
      <c r="I559" s="142">
        <f t="shared" si="594"/>
        <v>10214468</v>
      </c>
      <c r="J559" s="142">
        <f t="shared" si="594"/>
        <v>4894244</v>
      </c>
      <c r="K559" s="142">
        <f t="shared" si="594"/>
        <v>2470801</v>
      </c>
      <c r="L559" s="142">
        <f t="shared" si="594"/>
        <v>954968</v>
      </c>
      <c r="M559" s="142">
        <f t="shared" si="594"/>
        <v>21774</v>
      </c>
      <c r="N559" s="142">
        <f t="shared" si="594"/>
        <v>7522596</v>
      </c>
      <c r="O559" s="142">
        <f t="shared" si="594"/>
        <v>2927600</v>
      </c>
      <c r="P559" s="142">
        <f t="shared" si="594"/>
        <v>148000</v>
      </c>
      <c r="Q559" s="142">
        <f t="shared" si="594"/>
        <v>20046</v>
      </c>
      <c r="R559" s="142">
        <f t="shared" si="594"/>
        <v>866737</v>
      </c>
      <c r="S559" s="142">
        <f t="shared" si="594"/>
        <v>771069</v>
      </c>
      <c r="T559" s="142"/>
      <c r="U559" s="142"/>
      <c r="V559" s="142"/>
      <c r="W559" s="142"/>
      <c r="X559" s="142"/>
      <c r="Y559" s="142"/>
      <c r="Z559" s="142"/>
      <c r="AA559" s="142"/>
      <c r="AB559" s="142"/>
      <c r="AC559" s="142"/>
      <c r="AD559" s="142"/>
      <c r="AE559" s="142"/>
      <c r="AF559" s="142"/>
      <c r="AG559" s="142" t="s">
        <v>1086</v>
      </c>
      <c r="AH559" s="144">
        <f t="shared" si="293"/>
        <v>132767739</v>
      </c>
      <c r="AI559" s="145">
        <f t="shared" si="294"/>
        <v>43642</v>
      </c>
      <c r="AJ559" s="143">
        <f t="shared" si="297"/>
        <v>769</v>
      </c>
      <c r="AK559" s="146">
        <v>1.0</v>
      </c>
      <c r="AL559" s="146">
        <f>sum(AK166:AK559)</f>
        <v>769</v>
      </c>
      <c r="AM559" s="143">
        <f t="shared" si="581"/>
        <v>16</v>
      </c>
      <c r="AN559" s="142"/>
      <c r="AO559" s="134"/>
      <c r="AP559" s="134"/>
      <c r="AQ559" s="134"/>
      <c r="AR559" s="134"/>
      <c r="AS559" s="134"/>
      <c r="AT559" s="134"/>
      <c r="AU559" s="134"/>
      <c r="AV559" s="134"/>
      <c r="AW559" s="134"/>
      <c r="AX559" s="134"/>
      <c r="AY559" s="134"/>
      <c r="AZ559" s="134"/>
      <c r="BA559" s="134"/>
      <c r="BB559" s="134"/>
    </row>
    <row r="560">
      <c r="A560" s="203" t="str">
        <f>Work!A512</f>
        <v>Bay of Plenty Regional Council</v>
      </c>
      <c r="B560" s="140">
        <f>Work!G512</f>
        <v>43643</v>
      </c>
      <c r="C560" s="142">
        <f t="shared" si="583"/>
        <v>2532299</v>
      </c>
      <c r="D560" s="142">
        <f t="shared" ref="D560:N560" si="595">D559</f>
        <v>15962814</v>
      </c>
      <c r="E560" s="142">
        <f t="shared" si="595"/>
        <v>6229645</v>
      </c>
      <c r="F560" s="142">
        <f t="shared" si="595"/>
        <v>44503190</v>
      </c>
      <c r="G560" s="142">
        <f t="shared" si="595"/>
        <v>30817800</v>
      </c>
      <c r="H560" s="142">
        <f t="shared" si="595"/>
        <v>1909688</v>
      </c>
      <c r="I560" s="142">
        <f t="shared" si="595"/>
        <v>10214468</v>
      </c>
      <c r="J560" s="142">
        <f t="shared" si="595"/>
        <v>4894244</v>
      </c>
      <c r="K560" s="142">
        <f t="shared" si="595"/>
        <v>2470801</v>
      </c>
      <c r="L560" s="142">
        <f t="shared" si="595"/>
        <v>954968</v>
      </c>
      <c r="M560" s="142">
        <f t="shared" si="595"/>
        <v>21774</v>
      </c>
      <c r="N560" s="142">
        <f t="shared" si="595"/>
        <v>7522596</v>
      </c>
      <c r="O560" s="141">
        <f>Work!E512+O559</f>
        <v>3233300</v>
      </c>
      <c r="P560" s="142">
        <f t="shared" ref="P560:S560" si="596">P559</f>
        <v>148000</v>
      </c>
      <c r="Q560" s="142">
        <f t="shared" si="596"/>
        <v>20046</v>
      </c>
      <c r="R560" s="142">
        <f t="shared" si="596"/>
        <v>866737</v>
      </c>
      <c r="S560" s="142">
        <f t="shared" si="596"/>
        <v>771069</v>
      </c>
      <c r="T560" s="142"/>
      <c r="U560" s="142"/>
      <c r="V560" s="142"/>
      <c r="W560" s="142"/>
      <c r="X560" s="142"/>
      <c r="Y560" s="142"/>
      <c r="Z560" s="142"/>
      <c r="AA560" s="142"/>
      <c r="AB560" s="142"/>
      <c r="AC560" s="142"/>
      <c r="AD560" s="142"/>
      <c r="AE560" s="142"/>
      <c r="AF560" s="142"/>
      <c r="AG560" s="142" t="s">
        <v>2583</v>
      </c>
      <c r="AH560" s="144">
        <f t="shared" si="293"/>
        <v>133073439</v>
      </c>
      <c r="AI560" s="145">
        <f t="shared" si="294"/>
        <v>43643</v>
      </c>
      <c r="AJ560" s="143">
        <f t="shared" si="297"/>
        <v>770</v>
      </c>
      <c r="AK560" s="146">
        <v>1.0</v>
      </c>
      <c r="AL560" s="146">
        <f>sum(AK166:AK560)</f>
        <v>770</v>
      </c>
      <c r="AM560" s="143">
        <f t="shared" si="581"/>
        <v>16</v>
      </c>
      <c r="AN560" s="142"/>
      <c r="AO560" s="134"/>
      <c r="AP560" s="134"/>
      <c r="AQ560" s="134"/>
      <c r="AR560" s="134"/>
      <c r="AS560" s="134"/>
      <c r="AT560" s="134"/>
      <c r="AU560" s="134"/>
      <c r="AV560" s="134"/>
      <c r="AW560" s="134"/>
      <c r="AX560" s="134"/>
      <c r="AY560" s="134"/>
      <c r="AZ560" s="134"/>
      <c r="BA560" s="134"/>
      <c r="BB560" s="134"/>
    </row>
    <row r="561">
      <c r="A561" s="203" t="str">
        <f>Work!A492</f>
        <v>Cesena City Council</v>
      </c>
      <c r="B561" s="140">
        <f>Work!G492</f>
        <v>43643</v>
      </c>
      <c r="C561" s="142">
        <f t="shared" si="583"/>
        <v>2532299</v>
      </c>
      <c r="D561" s="142">
        <f t="shared" ref="D561:H561" si="597">D560</f>
        <v>15962814</v>
      </c>
      <c r="E561" s="142">
        <f t="shared" si="597"/>
        <v>6229645</v>
      </c>
      <c r="F561" s="142">
        <f t="shared" si="597"/>
        <v>44503190</v>
      </c>
      <c r="G561" s="142">
        <f t="shared" si="597"/>
        <v>30817800</v>
      </c>
      <c r="H561" s="142">
        <f t="shared" si="597"/>
        <v>1909688</v>
      </c>
      <c r="I561" s="141">
        <f>Work!E492+I560</f>
        <v>10311228</v>
      </c>
      <c r="J561" s="142">
        <f t="shared" ref="J561:S561" si="598">J560</f>
        <v>4894244</v>
      </c>
      <c r="K561" s="142">
        <f t="shared" si="598"/>
        <v>2470801</v>
      </c>
      <c r="L561" s="142">
        <f t="shared" si="598"/>
        <v>954968</v>
      </c>
      <c r="M561" s="142">
        <f t="shared" si="598"/>
        <v>21774</v>
      </c>
      <c r="N561" s="142">
        <f t="shared" si="598"/>
        <v>7522596</v>
      </c>
      <c r="O561" s="142">
        <f t="shared" si="598"/>
        <v>3233300</v>
      </c>
      <c r="P561" s="142">
        <f t="shared" si="598"/>
        <v>148000</v>
      </c>
      <c r="Q561" s="142">
        <f t="shared" si="598"/>
        <v>20046</v>
      </c>
      <c r="R561" s="142">
        <f t="shared" si="598"/>
        <v>866737</v>
      </c>
      <c r="S561" s="142">
        <f t="shared" si="598"/>
        <v>771069</v>
      </c>
      <c r="T561" s="142"/>
      <c r="U561" s="142"/>
      <c r="V561" s="142"/>
      <c r="W561" s="142"/>
      <c r="X561" s="142"/>
      <c r="Y561" s="142"/>
      <c r="Z561" s="142"/>
      <c r="AA561" s="142"/>
      <c r="AB561" s="142"/>
      <c r="AC561" s="142"/>
      <c r="AD561" s="142"/>
      <c r="AE561" s="142"/>
      <c r="AF561" s="142"/>
      <c r="AG561" s="142" t="s">
        <v>2288</v>
      </c>
      <c r="AH561" s="144">
        <f t="shared" si="293"/>
        <v>133170199</v>
      </c>
      <c r="AI561" s="145">
        <f t="shared" si="294"/>
        <v>43643</v>
      </c>
      <c r="AJ561" s="143">
        <f t="shared" si="297"/>
        <v>771</v>
      </c>
      <c r="AK561" s="146">
        <v>1.0</v>
      </c>
      <c r="AL561" s="146">
        <f>sum(AK166:AK561)</f>
        <v>771</v>
      </c>
      <c r="AM561" s="143">
        <f t="shared" si="581"/>
        <v>16</v>
      </c>
      <c r="AN561" s="142"/>
      <c r="AO561" s="134"/>
      <c r="AP561" s="134"/>
      <c r="AQ561" s="134"/>
      <c r="AR561" s="134"/>
      <c r="AS561" s="134"/>
      <c r="AT561" s="134"/>
      <c r="AU561" s="134"/>
      <c r="AV561" s="134"/>
      <c r="AW561" s="134"/>
      <c r="AX561" s="134"/>
      <c r="AY561" s="134"/>
      <c r="AZ561" s="134"/>
      <c r="BA561" s="134"/>
      <c r="BB561" s="134"/>
    </row>
    <row r="562">
      <c r="A562" s="203" t="str">
        <f>Work!A266</f>
        <v>Derry City and Strabane District Council</v>
      </c>
      <c r="B562" s="140">
        <f>Work!G266</f>
        <v>43643</v>
      </c>
      <c r="C562" s="142">
        <f t="shared" si="583"/>
        <v>2532299</v>
      </c>
      <c r="D562" s="142">
        <f t="shared" ref="D562:E562" si="599">D561</f>
        <v>15962814</v>
      </c>
      <c r="E562" s="142">
        <f t="shared" si="599"/>
        <v>6229645</v>
      </c>
      <c r="F562" s="141">
        <f>Work!E266+F561</f>
        <v>44653690</v>
      </c>
      <c r="G562" s="142">
        <f t="shared" ref="G562:S562" si="600">G561</f>
        <v>30817800</v>
      </c>
      <c r="H562" s="142">
        <f t="shared" si="600"/>
        <v>1909688</v>
      </c>
      <c r="I562" s="142">
        <f t="shared" si="600"/>
        <v>10311228</v>
      </c>
      <c r="J562" s="142">
        <f t="shared" si="600"/>
        <v>4894244</v>
      </c>
      <c r="K562" s="142">
        <f t="shared" si="600"/>
        <v>2470801</v>
      </c>
      <c r="L562" s="142">
        <f t="shared" si="600"/>
        <v>954968</v>
      </c>
      <c r="M562" s="142">
        <f t="shared" si="600"/>
        <v>21774</v>
      </c>
      <c r="N562" s="142">
        <f t="shared" si="600"/>
        <v>7522596</v>
      </c>
      <c r="O562" s="142">
        <f t="shared" si="600"/>
        <v>3233300</v>
      </c>
      <c r="P562" s="142">
        <f t="shared" si="600"/>
        <v>148000</v>
      </c>
      <c r="Q562" s="142">
        <f t="shared" si="600"/>
        <v>20046</v>
      </c>
      <c r="R562" s="142">
        <f t="shared" si="600"/>
        <v>866737</v>
      </c>
      <c r="S562" s="142">
        <f t="shared" si="600"/>
        <v>771069</v>
      </c>
      <c r="T562" s="142"/>
      <c r="U562" s="142"/>
      <c r="V562" s="142"/>
      <c r="W562" s="142"/>
      <c r="X562" s="142"/>
      <c r="Y562" s="142"/>
      <c r="Z562" s="142"/>
      <c r="AA562" s="142"/>
      <c r="AB562" s="142"/>
      <c r="AC562" s="142"/>
      <c r="AD562" s="142"/>
      <c r="AE562" s="142"/>
      <c r="AF562" s="142"/>
      <c r="AG562" s="142" t="s">
        <v>1086</v>
      </c>
      <c r="AH562" s="144">
        <f t="shared" si="293"/>
        <v>133320699</v>
      </c>
      <c r="AI562" s="145">
        <f t="shared" si="294"/>
        <v>43643</v>
      </c>
      <c r="AJ562" s="143">
        <f t="shared" si="297"/>
        <v>772</v>
      </c>
      <c r="AK562" s="146">
        <v>1.0</v>
      </c>
      <c r="AL562" s="146">
        <f>sum(AK166:AK562)</f>
        <v>772</v>
      </c>
      <c r="AM562" s="143">
        <f t="shared" si="581"/>
        <v>16</v>
      </c>
      <c r="AN562" s="142"/>
      <c r="AO562" s="134"/>
      <c r="AP562" s="134"/>
      <c r="AQ562" s="134"/>
      <c r="AR562" s="134"/>
      <c r="AS562" s="134"/>
      <c r="AT562" s="134"/>
      <c r="AU562" s="134"/>
      <c r="AV562" s="134"/>
      <c r="AW562" s="134"/>
      <c r="AX562" s="134"/>
      <c r="AY562" s="134"/>
      <c r="AZ562" s="134"/>
      <c r="BA562" s="134"/>
      <c r="BB562" s="134"/>
    </row>
    <row r="563">
      <c r="A563" s="203" t="str">
        <f>Work!A267</f>
        <v>Dumfries and Galloway Council</v>
      </c>
      <c r="B563" s="140">
        <f>Work!G267</f>
        <v>43643</v>
      </c>
      <c r="C563" s="142">
        <f t="shared" si="583"/>
        <v>2532299</v>
      </c>
      <c r="D563" s="142">
        <f t="shared" ref="D563:S563" si="601">D562</f>
        <v>15962814</v>
      </c>
      <c r="E563" s="142">
        <f t="shared" si="601"/>
        <v>6229645</v>
      </c>
      <c r="F563" s="176">
        <f t="shared" si="601"/>
        <v>44653690</v>
      </c>
      <c r="G563" s="142">
        <f t="shared" si="601"/>
        <v>30817800</v>
      </c>
      <c r="H563" s="142">
        <f t="shared" si="601"/>
        <v>1909688</v>
      </c>
      <c r="I563" s="142">
        <f t="shared" si="601"/>
        <v>10311228</v>
      </c>
      <c r="J563" s="142">
        <f t="shared" si="601"/>
        <v>4894244</v>
      </c>
      <c r="K563" s="142">
        <f t="shared" si="601"/>
        <v>2470801</v>
      </c>
      <c r="L563" s="142">
        <f t="shared" si="601"/>
        <v>954968</v>
      </c>
      <c r="M563" s="142">
        <f t="shared" si="601"/>
        <v>21774</v>
      </c>
      <c r="N563" s="142">
        <f t="shared" si="601"/>
        <v>7522596</v>
      </c>
      <c r="O563" s="142">
        <f t="shared" si="601"/>
        <v>3233300</v>
      </c>
      <c r="P563" s="142">
        <f t="shared" si="601"/>
        <v>148000</v>
      </c>
      <c r="Q563" s="142">
        <f t="shared" si="601"/>
        <v>20046</v>
      </c>
      <c r="R563" s="142">
        <f t="shared" si="601"/>
        <v>866737</v>
      </c>
      <c r="S563" s="142">
        <f t="shared" si="601"/>
        <v>771069</v>
      </c>
      <c r="T563" s="142"/>
      <c r="U563" s="142"/>
      <c r="V563" s="142"/>
      <c r="W563" s="142"/>
      <c r="X563" s="142"/>
      <c r="Y563" s="142"/>
      <c r="Z563" s="142"/>
      <c r="AA563" s="142"/>
      <c r="AB563" s="142"/>
      <c r="AC563" s="142"/>
      <c r="AD563" s="142"/>
      <c r="AE563" s="142"/>
      <c r="AF563" s="142"/>
      <c r="AG563" s="142" t="s">
        <v>1086</v>
      </c>
      <c r="AH563" s="144">
        <f t="shared" si="293"/>
        <v>133320699</v>
      </c>
      <c r="AI563" s="145">
        <f t="shared" si="294"/>
        <v>43643</v>
      </c>
      <c r="AJ563" s="143">
        <f t="shared" si="297"/>
        <v>773</v>
      </c>
      <c r="AK563" s="146">
        <v>1.0</v>
      </c>
      <c r="AL563" s="146">
        <f>sum(AK166:AK563)</f>
        <v>773</v>
      </c>
      <c r="AM563" s="143">
        <f t="shared" si="581"/>
        <v>16</v>
      </c>
      <c r="AN563" s="142"/>
      <c r="AO563" s="134"/>
      <c r="AP563" s="134"/>
      <c r="AQ563" s="134"/>
      <c r="AR563" s="134"/>
      <c r="AS563" s="134"/>
      <c r="AT563" s="134"/>
      <c r="AU563" s="134"/>
      <c r="AV563" s="134"/>
      <c r="AW563" s="134"/>
      <c r="AX563" s="134"/>
      <c r="AY563" s="134"/>
      <c r="AZ563" s="134"/>
      <c r="BA563" s="134"/>
      <c r="BB563" s="134"/>
    </row>
    <row r="564">
      <c r="A564" s="203" t="str">
        <f>Work!A513</f>
        <v>Hutt City Council</v>
      </c>
      <c r="B564" s="140">
        <f>Work!G513</f>
        <v>43643</v>
      </c>
      <c r="C564" s="142">
        <f t="shared" si="583"/>
        <v>2532299</v>
      </c>
      <c r="D564" s="142">
        <f t="shared" ref="D564:N564" si="602">D563</f>
        <v>15962814</v>
      </c>
      <c r="E564" s="142">
        <f t="shared" si="602"/>
        <v>6229645</v>
      </c>
      <c r="F564" s="142">
        <f t="shared" si="602"/>
        <v>44653690</v>
      </c>
      <c r="G564" s="142">
        <f t="shared" si="602"/>
        <v>30817800</v>
      </c>
      <c r="H564" s="142">
        <f t="shared" si="602"/>
        <v>1909688</v>
      </c>
      <c r="I564" s="142">
        <f t="shared" si="602"/>
        <v>10311228</v>
      </c>
      <c r="J564" s="142">
        <f t="shared" si="602"/>
        <v>4894244</v>
      </c>
      <c r="K564" s="142">
        <f t="shared" si="602"/>
        <v>2470801</v>
      </c>
      <c r="L564" s="142">
        <f t="shared" si="602"/>
        <v>954968</v>
      </c>
      <c r="M564" s="142">
        <f t="shared" si="602"/>
        <v>21774</v>
      </c>
      <c r="N564" s="142">
        <f t="shared" si="602"/>
        <v>7522596</v>
      </c>
      <c r="O564" s="141">
        <f>Work!E513+O563</f>
        <v>3339200</v>
      </c>
      <c r="P564" s="142">
        <f t="shared" ref="P564:S564" si="603">P563</f>
        <v>148000</v>
      </c>
      <c r="Q564" s="142">
        <f t="shared" si="603"/>
        <v>20046</v>
      </c>
      <c r="R564" s="142">
        <f t="shared" si="603"/>
        <v>866737</v>
      </c>
      <c r="S564" s="142">
        <f t="shared" si="603"/>
        <v>771069</v>
      </c>
      <c r="T564" s="142"/>
      <c r="U564" s="142"/>
      <c r="V564" s="142"/>
      <c r="W564" s="142"/>
      <c r="X564" s="142"/>
      <c r="Y564" s="142"/>
      <c r="Z564" s="142"/>
      <c r="AA564" s="142"/>
      <c r="AB564" s="142"/>
      <c r="AC564" s="142"/>
      <c r="AD564" s="142"/>
      <c r="AE564" s="142"/>
      <c r="AF564" s="142"/>
      <c r="AG564" s="142" t="s">
        <v>2583</v>
      </c>
      <c r="AH564" s="144">
        <f t="shared" si="293"/>
        <v>133426599</v>
      </c>
      <c r="AI564" s="145">
        <f t="shared" si="294"/>
        <v>43643</v>
      </c>
      <c r="AJ564" s="143">
        <f t="shared" si="297"/>
        <v>774</v>
      </c>
      <c r="AK564" s="146">
        <v>1.0</v>
      </c>
      <c r="AL564" s="146">
        <f>sum(AK166:AK564)</f>
        <v>774</v>
      </c>
      <c r="AM564" s="143">
        <f t="shared" si="581"/>
        <v>16</v>
      </c>
      <c r="AN564" s="142" t="str">
        <f>AN535</f>
        <v/>
      </c>
      <c r="AO564" s="134"/>
      <c r="AP564" s="134"/>
      <c r="AQ564" s="134"/>
      <c r="AR564" s="134"/>
      <c r="AS564" s="134"/>
      <c r="AT564" s="134"/>
      <c r="AU564" s="134"/>
      <c r="AV564" s="134"/>
      <c r="AW564" s="134"/>
      <c r="AX564" s="134"/>
      <c r="AY564" s="134"/>
      <c r="AZ564" s="134"/>
      <c r="BA564" s="134"/>
      <c r="BB564" s="134"/>
    </row>
    <row r="565">
      <c r="A565" s="203" t="str">
        <f>Work!A268</f>
        <v>Islington London Borough Council</v>
      </c>
      <c r="B565" s="140">
        <f>Work!G268</f>
        <v>43643</v>
      </c>
      <c r="C565" s="142">
        <f t="shared" si="583"/>
        <v>2532299</v>
      </c>
      <c r="D565" s="142">
        <f t="shared" ref="D565:S565" si="604">D564</f>
        <v>15962814</v>
      </c>
      <c r="E565" s="142">
        <f t="shared" si="604"/>
        <v>6229645</v>
      </c>
      <c r="F565" s="163">
        <f t="shared" si="604"/>
        <v>44653690</v>
      </c>
      <c r="G565" s="142">
        <f t="shared" si="604"/>
        <v>30817800</v>
      </c>
      <c r="H565" s="142">
        <f t="shared" si="604"/>
        <v>1909688</v>
      </c>
      <c r="I565" s="142">
        <f t="shared" si="604"/>
        <v>10311228</v>
      </c>
      <c r="J565" s="142">
        <f t="shared" si="604"/>
        <v>4894244</v>
      </c>
      <c r="K565" s="142">
        <f t="shared" si="604"/>
        <v>2470801</v>
      </c>
      <c r="L565" s="142">
        <f t="shared" si="604"/>
        <v>954968</v>
      </c>
      <c r="M565" s="142">
        <f t="shared" si="604"/>
        <v>21774</v>
      </c>
      <c r="N565" s="142">
        <f t="shared" si="604"/>
        <v>7522596</v>
      </c>
      <c r="O565" s="142">
        <f t="shared" si="604"/>
        <v>3339200</v>
      </c>
      <c r="P565" s="142">
        <f t="shared" si="604"/>
        <v>148000</v>
      </c>
      <c r="Q565" s="142">
        <f t="shared" si="604"/>
        <v>20046</v>
      </c>
      <c r="R565" s="142">
        <f t="shared" si="604"/>
        <v>866737</v>
      </c>
      <c r="S565" s="142">
        <f t="shared" si="604"/>
        <v>771069</v>
      </c>
      <c r="T565" s="142"/>
      <c r="U565" s="142"/>
      <c r="V565" s="142"/>
      <c r="W565" s="142"/>
      <c r="X565" s="142"/>
      <c r="Y565" s="142"/>
      <c r="Z565" s="142"/>
      <c r="AA565" s="142"/>
      <c r="AB565" s="142"/>
      <c r="AC565" s="142"/>
      <c r="AD565" s="142"/>
      <c r="AE565" s="142"/>
      <c r="AF565" s="142"/>
      <c r="AG565" s="142" t="s">
        <v>1086</v>
      </c>
      <c r="AH565" s="144">
        <f t="shared" si="293"/>
        <v>133426599</v>
      </c>
      <c r="AI565" s="145">
        <f t="shared" si="294"/>
        <v>43643</v>
      </c>
      <c r="AJ565" s="143">
        <f t="shared" si="297"/>
        <v>775</v>
      </c>
      <c r="AK565" s="146">
        <v>1.0</v>
      </c>
      <c r="AL565" s="146">
        <f>sum(AK166:AK565)</f>
        <v>775</v>
      </c>
      <c r="AM565" s="143">
        <f t="shared" si="581"/>
        <v>16</v>
      </c>
      <c r="AN565" s="142"/>
      <c r="AO565" s="134"/>
      <c r="AP565" s="134"/>
      <c r="AQ565" s="134"/>
      <c r="AR565" s="134"/>
      <c r="AS565" s="134"/>
      <c r="AT565" s="134"/>
      <c r="AU565" s="134"/>
      <c r="AV565" s="134"/>
      <c r="AW565" s="134"/>
      <c r="AX565" s="134"/>
      <c r="AY565" s="134"/>
      <c r="AZ565" s="134"/>
      <c r="BA565" s="134"/>
      <c r="BB565" s="134"/>
    </row>
    <row r="566">
      <c r="A566" s="203" t="str">
        <f>Work!A269</f>
        <v>Moray Council</v>
      </c>
      <c r="B566" s="140">
        <f>Work!G269</f>
        <v>43643</v>
      </c>
      <c r="C566" s="142">
        <f t="shared" si="583"/>
        <v>2532299</v>
      </c>
      <c r="D566" s="142">
        <f t="shared" ref="D566:S566" si="605">D565</f>
        <v>15962814</v>
      </c>
      <c r="E566" s="142">
        <f t="shared" si="605"/>
        <v>6229645</v>
      </c>
      <c r="F566" s="176">
        <f t="shared" si="605"/>
        <v>44653690</v>
      </c>
      <c r="G566" s="142">
        <f t="shared" si="605"/>
        <v>30817800</v>
      </c>
      <c r="H566" s="142">
        <f t="shared" si="605"/>
        <v>1909688</v>
      </c>
      <c r="I566" s="142">
        <f t="shared" si="605"/>
        <v>10311228</v>
      </c>
      <c r="J566" s="142">
        <f t="shared" si="605"/>
        <v>4894244</v>
      </c>
      <c r="K566" s="142">
        <f t="shared" si="605"/>
        <v>2470801</v>
      </c>
      <c r="L566" s="142">
        <f t="shared" si="605"/>
        <v>954968</v>
      </c>
      <c r="M566" s="142">
        <f t="shared" si="605"/>
        <v>21774</v>
      </c>
      <c r="N566" s="142">
        <f t="shared" si="605"/>
        <v>7522596</v>
      </c>
      <c r="O566" s="142">
        <f t="shared" si="605"/>
        <v>3339200</v>
      </c>
      <c r="P566" s="142">
        <f t="shared" si="605"/>
        <v>148000</v>
      </c>
      <c r="Q566" s="142">
        <f t="shared" si="605"/>
        <v>20046</v>
      </c>
      <c r="R566" s="142">
        <f t="shared" si="605"/>
        <v>866737</v>
      </c>
      <c r="S566" s="142">
        <f t="shared" si="605"/>
        <v>771069</v>
      </c>
      <c r="T566" s="142"/>
      <c r="U566" s="142"/>
      <c r="V566" s="142"/>
      <c r="W566" s="142"/>
      <c r="X566" s="142"/>
      <c r="Y566" s="142"/>
      <c r="Z566" s="142"/>
      <c r="AA566" s="142"/>
      <c r="AB566" s="142"/>
      <c r="AC566" s="142"/>
      <c r="AD566" s="142"/>
      <c r="AE566" s="142"/>
      <c r="AF566" s="142"/>
      <c r="AG566" s="142" t="s">
        <v>1086</v>
      </c>
      <c r="AH566" s="144">
        <f t="shared" si="293"/>
        <v>133426599</v>
      </c>
      <c r="AI566" s="145">
        <f t="shared" si="294"/>
        <v>43643</v>
      </c>
      <c r="AJ566" s="143">
        <f t="shared" si="297"/>
        <v>776</v>
      </c>
      <c r="AK566" s="146">
        <v>1.0</v>
      </c>
      <c r="AL566" s="146">
        <f>sum(AK166:AK566)</f>
        <v>776</v>
      </c>
      <c r="AM566" s="143">
        <f t="shared" si="581"/>
        <v>16</v>
      </c>
      <c r="AN566" s="142"/>
      <c r="AO566" s="134"/>
      <c r="AP566" s="134"/>
      <c r="AQ566" s="134"/>
      <c r="AR566" s="134"/>
      <c r="AS566" s="134"/>
      <c r="AT566" s="134"/>
      <c r="AU566" s="134"/>
      <c r="AV566" s="134"/>
      <c r="AW566" s="134"/>
      <c r="AX566" s="134"/>
      <c r="AY566" s="134"/>
      <c r="AZ566" s="134"/>
      <c r="BA566" s="134"/>
      <c r="BB566" s="134"/>
    </row>
    <row r="567">
      <c r="A567" s="203" t="str">
        <f>Work!A390</f>
        <v>qathet Regional District Board</v>
      </c>
      <c r="B567" s="140">
        <f>Work!G390</f>
        <v>43643</v>
      </c>
      <c r="C567" s="142">
        <f t="shared" si="583"/>
        <v>2532299</v>
      </c>
      <c r="D567" s="142">
        <f t="shared" ref="D567:S567" si="606">D566</f>
        <v>15962814</v>
      </c>
      <c r="E567" s="142">
        <f t="shared" si="606"/>
        <v>6229645</v>
      </c>
      <c r="F567" s="142">
        <f t="shared" si="606"/>
        <v>44653690</v>
      </c>
      <c r="G567" s="167">
        <f t="shared" si="606"/>
        <v>30817800</v>
      </c>
      <c r="H567" s="142">
        <f t="shared" si="606"/>
        <v>1909688</v>
      </c>
      <c r="I567" s="142">
        <f t="shared" si="606"/>
        <v>10311228</v>
      </c>
      <c r="J567" s="142">
        <f t="shared" si="606"/>
        <v>4894244</v>
      </c>
      <c r="K567" s="142">
        <f t="shared" si="606"/>
        <v>2470801</v>
      </c>
      <c r="L567" s="142">
        <f t="shared" si="606"/>
        <v>954968</v>
      </c>
      <c r="M567" s="142">
        <f t="shared" si="606"/>
        <v>21774</v>
      </c>
      <c r="N567" s="142">
        <f t="shared" si="606"/>
        <v>7522596</v>
      </c>
      <c r="O567" s="142">
        <f t="shared" si="606"/>
        <v>3339200</v>
      </c>
      <c r="P567" s="142">
        <f t="shared" si="606"/>
        <v>148000</v>
      </c>
      <c r="Q567" s="142">
        <f t="shared" si="606"/>
        <v>20046</v>
      </c>
      <c r="R567" s="142">
        <f t="shared" si="606"/>
        <v>866737</v>
      </c>
      <c r="S567" s="142">
        <f t="shared" si="606"/>
        <v>771069</v>
      </c>
      <c r="T567" s="142"/>
      <c r="U567" s="142"/>
      <c r="V567" s="142"/>
      <c r="W567" s="142"/>
      <c r="X567" s="142"/>
      <c r="Y567" s="142"/>
      <c r="Z567" s="142"/>
      <c r="AA567" s="142"/>
      <c r="AB567" s="142"/>
      <c r="AC567" s="142"/>
      <c r="AD567" s="142"/>
      <c r="AE567" s="142"/>
      <c r="AF567" s="142"/>
      <c r="AG567" s="142" t="s">
        <v>1206</v>
      </c>
      <c r="AH567" s="144">
        <f t="shared" si="293"/>
        <v>133426599</v>
      </c>
      <c r="AI567" s="145">
        <f t="shared" si="294"/>
        <v>43643</v>
      </c>
      <c r="AJ567" s="143">
        <f t="shared" si="297"/>
        <v>777</v>
      </c>
      <c r="AK567" s="146">
        <v>1.0</v>
      </c>
      <c r="AL567" s="146">
        <f>sum(AK166:AK567)</f>
        <v>777</v>
      </c>
      <c r="AM567" s="143">
        <f t="shared" si="581"/>
        <v>16</v>
      </c>
      <c r="AN567" s="142"/>
      <c r="AO567" s="134"/>
      <c r="AP567" s="134"/>
      <c r="AQ567" s="134"/>
      <c r="AR567" s="134"/>
      <c r="AS567" s="134"/>
      <c r="AT567" s="134"/>
      <c r="AU567" s="134"/>
      <c r="AV567" s="134"/>
      <c r="AW567" s="134"/>
      <c r="AX567" s="134"/>
      <c r="AY567" s="134"/>
      <c r="AZ567" s="134"/>
      <c r="BA567" s="134"/>
      <c r="BB567" s="134"/>
    </row>
    <row r="568">
      <c r="A568" s="203" t="str">
        <f>Work!A514</f>
        <v>Queenstown Lakes District Council</v>
      </c>
      <c r="B568" s="140">
        <f>Work!G514</f>
        <v>43643</v>
      </c>
      <c r="C568" s="142">
        <f t="shared" si="583"/>
        <v>2532299</v>
      </c>
      <c r="D568" s="142">
        <f t="shared" ref="D568:N568" si="607">D567</f>
        <v>15962814</v>
      </c>
      <c r="E568" s="142">
        <f t="shared" si="607"/>
        <v>6229645</v>
      </c>
      <c r="F568" s="142">
        <f t="shared" si="607"/>
        <v>44653690</v>
      </c>
      <c r="G568" s="142">
        <f t="shared" si="607"/>
        <v>30817800</v>
      </c>
      <c r="H568" s="142">
        <f t="shared" si="607"/>
        <v>1909688</v>
      </c>
      <c r="I568" s="142">
        <f t="shared" si="607"/>
        <v>10311228</v>
      </c>
      <c r="J568" s="142">
        <f t="shared" si="607"/>
        <v>4894244</v>
      </c>
      <c r="K568" s="142">
        <f t="shared" si="607"/>
        <v>2470801</v>
      </c>
      <c r="L568" s="142">
        <f t="shared" si="607"/>
        <v>954968</v>
      </c>
      <c r="M568" s="142">
        <f t="shared" si="607"/>
        <v>21774</v>
      </c>
      <c r="N568" s="142">
        <f t="shared" si="607"/>
        <v>7522596</v>
      </c>
      <c r="O568" s="141">
        <f>Work!E514+O567</f>
        <v>3378300</v>
      </c>
      <c r="P568" s="142">
        <f t="shared" ref="P568:S568" si="608">P567</f>
        <v>148000</v>
      </c>
      <c r="Q568" s="142">
        <f t="shared" si="608"/>
        <v>20046</v>
      </c>
      <c r="R568" s="142">
        <f t="shared" si="608"/>
        <v>866737</v>
      </c>
      <c r="S568" s="142">
        <f t="shared" si="608"/>
        <v>771069</v>
      </c>
      <c r="T568" s="142"/>
      <c r="U568" s="142"/>
      <c r="V568" s="142"/>
      <c r="W568" s="142"/>
      <c r="X568" s="142"/>
      <c r="Y568" s="142"/>
      <c r="Z568" s="142"/>
      <c r="AA568" s="142"/>
      <c r="AB568" s="142"/>
      <c r="AC568" s="142"/>
      <c r="AD568" s="142"/>
      <c r="AE568" s="142"/>
      <c r="AF568" s="142"/>
      <c r="AG568" s="142" t="s">
        <v>2583</v>
      </c>
      <c r="AH568" s="144">
        <f t="shared" si="293"/>
        <v>133465699</v>
      </c>
      <c r="AI568" s="145">
        <f t="shared" si="294"/>
        <v>43643</v>
      </c>
      <c r="AJ568" s="143">
        <f t="shared" si="297"/>
        <v>778</v>
      </c>
      <c r="AK568" s="146">
        <v>1.0</v>
      </c>
      <c r="AL568" s="146">
        <f>sum(AK166:AK568)</f>
        <v>778</v>
      </c>
      <c r="AM568" s="143">
        <f t="shared" si="581"/>
        <v>16</v>
      </c>
      <c r="AN568" s="142"/>
      <c r="AO568" s="134"/>
      <c r="AP568" s="134"/>
      <c r="AQ568" s="134"/>
      <c r="AR568" s="134"/>
      <c r="AS568" s="134"/>
      <c r="AT568" s="134"/>
      <c r="AU568" s="134"/>
      <c r="AV568" s="134"/>
      <c r="AW568" s="134"/>
      <c r="AX568" s="134"/>
      <c r="AY568" s="134"/>
      <c r="AZ568" s="134"/>
      <c r="BA568" s="134"/>
      <c r="BB568" s="134"/>
    </row>
    <row r="569">
      <c r="A569" s="203" t="str">
        <f>Work!A270</f>
        <v>Renfrewshire Council</v>
      </c>
      <c r="B569" s="140">
        <f>Work!G270</f>
        <v>43643</v>
      </c>
      <c r="C569" s="142">
        <f t="shared" si="583"/>
        <v>2532299</v>
      </c>
      <c r="D569" s="142">
        <f t="shared" ref="D569:S569" si="609">D568</f>
        <v>15962814</v>
      </c>
      <c r="E569" s="142">
        <f t="shared" si="609"/>
        <v>6229645</v>
      </c>
      <c r="F569" s="176">
        <f t="shared" si="609"/>
        <v>44653690</v>
      </c>
      <c r="G569" s="142">
        <f t="shared" si="609"/>
        <v>30817800</v>
      </c>
      <c r="H569" s="142">
        <f t="shared" si="609"/>
        <v>1909688</v>
      </c>
      <c r="I569" s="142">
        <f t="shared" si="609"/>
        <v>10311228</v>
      </c>
      <c r="J569" s="142">
        <f t="shared" si="609"/>
        <v>4894244</v>
      </c>
      <c r="K569" s="142">
        <f t="shared" si="609"/>
        <v>2470801</v>
      </c>
      <c r="L569" s="142">
        <f t="shared" si="609"/>
        <v>954968</v>
      </c>
      <c r="M569" s="142">
        <f t="shared" si="609"/>
        <v>21774</v>
      </c>
      <c r="N569" s="142">
        <f t="shared" si="609"/>
        <v>7522596</v>
      </c>
      <c r="O569" s="142">
        <f t="shared" si="609"/>
        <v>3378300</v>
      </c>
      <c r="P569" s="142">
        <f t="shared" si="609"/>
        <v>148000</v>
      </c>
      <c r="Q569" s="142">
        <f t="shared" si="609"/>
        <v>20046</v>
      </c>
      <c r="R569" s="142">
        <f t="shared" si="609"/>
        <v>866737</v>
      </c>
      <c r="S569" s="142">
        <f t="shared" si="609"/>
        <v>771069</v>
      </c>
      <c r="T569" s="142"/>
      <c r="U569" s="142"/>
      <c r="V569" s="142"/>
      <c r="W569" s="142"/>
      <c r="X569" s="142"/>
      <c r="Y569" s="142"/>
      <c r="Z569" s="142"/>
      <c r="AA569" s="142"/>
      <c r="AB569" s="142"/>
      <c r="AC569" s="142"/>
      <c r="AD569" s="142"/>
      <c r="AE569" s="142"/>
      <c r="AF569" s="142"/>
      <c r="AG569" s="142" t="s">
        <v>1086</v>
      </c>
      <c r="AH569" s="144">
        <f t="shared" si="293"/>
        <v>133465699</v>
      </c>
      <c r="AI569" s="145">
        <f t="shared" si="294"/>
        <v>43643</v>
      </c>
      <c r="AJ569" s="143">
        <f t="shared" si="297"/>
        <v>779</v>
      </c>
      <c r="AK569" s="146">
        <v>1.0</v>
      </c>
      <c r="AL569" s="146">
        <f>sum(AK166:AK569)</f>
        <v>779</v>
      </c>
      <c r="AM569" s="143">
        <f t="shared" si="581"/>
        <v>16</v>
      </c>
      <c r="AN569" s="142"/>
      <c r="AO569" s="134"/>
      <c r="AP569" s="134"/>
      <c r="AQ569" s="134"/>
      <c r="AR569" s="134"/>
      <c r="AS569" s="134"/>
      <c r="AT569" s="134"/>
      <c r="AU569" s="134"/>
      <c r="AV569" s="134"/>
      <c r="AW569" s="134"/>
      <c r="AX569" s="134"/>
      <c r="AY569" s="134"/>
      <c r="AZ569" s="134"/>
      <c r="BA569" s="134"/>
      <c r="BB569" s="134"/>
    </row>
    <row r="570">
      <c r="A570" s="203" t="str">
        <f>Work!A439</f>
        <v>Rüsselsheim City Council</v>
      </c>
      <c r="B570" s="140">
        <f>Work!G439</f>
        <v>43643</v>
      </c>
      <c r="C570" s="142">
        <f t="shared" si="583"/>
        <v>2532299</v>
      </c>
      <c r="D570" s="142">
        <f t="shared" ref="D570:J570" si="610">D569</f>
        <v>15962814</v>
      </c>
      <c r="E570" s="142">
        <f t="shared" si="610"/>
        <v>6229645</v>
      </c>
      <c r="F570" s="142">
        <f t="shared" si="610"/>
        <v>44653690</v>
      </c>
      <c r="G570" s="142">
        <f t="shared" si="610"/>
        <v>30817800</v>
      </c>
      <c r="H570" s="142">
        <f t="shared" si="610"/>
        <v>1909688</v>
      </c>
      <c r="I570" s="142">
        <f t="shared" si="610"/>
        <v>10311228</v>
      </c>
      <c r="J570" s="142">
        <f t="shared" si="610"/>
        <v>4894244</v>
      </c>
      <c r="K570" s="141">
        <f>Work!E439+K569</f>
        <v>2535723</v>
      </c>
      <c r="L570" s="142">
        <f t="shared" ref="L570:S570" si="611">L569</f>
        <v>954968</v>
      </c>
      <c r="M570" s="142">
        <f t="shared" si="611"/>
        <v>21774</v>
      </c>
      <c r="N570" s="142">
        <f t="shared" si="611"/>
        <v>7522596</v>
      </c>
      <c r="O570" s="142">
        <f t="shared" si="611"/>
        <v>3378300</v>
      </c>
      <c r="P570" s="142">
        <f t="shared" si="611"/>
        <v>148000</v>
      </c>
      <c r="Q570" s="142">
        <f t="shared" si="611"/>
        <v>20046</v>
      </c>
      <c r="R570" s="142">
        <f t="shared" si="611"/>
        <v>866737</v>
      </c>
      <c r="S570" s="142">
        <f t="shared" si="611"/>
        <v>771069</v>
      </c>
      <c r="T570" s="142"/>
      <c r="U570" s="142"/>
      <c r="V570" s="142"/>
      <c r="W570" s="142"/>
      <c r="X570" s="142"/>
      <c r="Y570" s="142"/>
      <c r="Z570" s="142"/>
      <c r="AA570" s="142"/>
      <c r="AB570" s="142"/>
      <c r="AC570" s="142"/>
      <c r="AD570" s="142"/>
      <c r="AE570" s="142"/>
      <c r="AF570" s="142"/>
      <c r="AG570" s="142" t="s">
        <v>2360</v>
      </c>
      <c r="AH570" s="144">
        <f t="shared" si="293"/>
        <v>133530621</v>
      </c>
      <c r="AI570" s="145">
        <f t="shared" si="294"/>
        <v>43643</v>
      </c>
      <c r="AJ570" s="143">
        <f t="shared" si="297"/>
        <v>780</v>
      </c>
      <c r="AK570" s="146">
        <v>1.0</v>
      </c>
      <c r="AL570" s="146">
        <f t="shared" ref="AL570:AL571" si="614">sum(AK166:AK570)</f>
        <v>780</v>
      </c>
      <c r="AM570" s="143">
        <f t="shared" si="581"/>
        <v>16</v>
      </c>
      <c r="AN570" s="142"/>
      <c r="AO570" s="134"/>
      <c r="AP570" s="134"/>
      <c r="AQ570" s="134"/>
      <c r="AR570" s="134"/>
      <c r="AS570" s="134"/>
      <c r="AT570" s="134"/>
      <c r="AU570" s="134"/>
      <c r="AV570" s="134"/>
      <c r="AW570" s="134"/>
      <c r="AX570" s="134"/>
      <c r="AY570" s="134"/>
      <c r="AZ570" s="134"/>
      <c r="BA570" s="134"/>
      <c r="BB570" s="134"/>
    </row>
    <row r="571">
      <c r="A571" s="199" t="str">
        <f>Data!A786</f>
        <v>Fehmarn Council</v>
      </c>
      <c r="B571" s="140">
        <f>Data!E786</f>
        <v>43643</v>
      </c>
      <c r="C571" s="142">
        <f t="shared" si="583"/>
        <v>2532299</v>
      </c>
      <c r="D571" s="142">
        <f t="shared" ref="D571:J571" si="612">D570</f>
        <v>15962814</v>
      </c>
      <c r="E571" s="142">
        <f t="shared" si="612"/>
        <v>6229645</v>
      </c>
      <c r="F571" s="142">
        <f t="shared" si="612"/>
        <v>44653690</v>
      </c>
      <c r="G571" s="142">
        <f t="shared" si="612"/>
        <v>30817800</v>
      </c>
      <c r="H571" s="142">
        <f t="shared" si="612"/>
        <v>1909688</v>
      </c>
      <c r="I571" s="142">
        <f t="shared" si="612"/>
        <v>10311228</v>
      </c>
      <c r="J571" s="142">
        <f t="shared" si="612"/>
        <v>4894244</v>
      </c>
      <c r="K571" s="210">
        <f>Data!D786+K570</f>
        <v>2548315</v>
      </c>
      <c r="L571" s="142">
        <f t="shared" ref="L571:S571" si="613">L570</f>
        <v>954968</v>
      </c>
      <c r="M571" s="142">
        <f t="shared" si="613"/>
        <v>21774</v>
      </c>
      <c r="N571" s="142">
        <f t="shared" si="613"/>
        <v>7522596</v>
      </c>
      <c r="O571" s="142">
        <f t="shared" si="613"/>
        <v>3378300</v>
      </c>
      <c r="P571" s="142">
        <f t="shared" si="613"/>
        <v>148000</v>
      </c>
      <c r="Q571" s="142">
        <f t="shared" si="613"/>
        <v>20046</v>
      </c>
      <c r="R571" s="142">
        <f t="shared" si="613"/>
        <v>866737</v>
      </c>
      <c r="S571" s="142">
        <f t="shared" si="613"/>
        <v>771069</v>
      </c>
      <c r="T571" s="142"/>
      <c r="U571" s="142"/>
      <c r="V571" s="142"/>
      <c r="W571" s="142"/>
      <c r="X571" s="142"/>
      <c r="Y571" s="142"/>
      <c r="Z571" s="142"/>
      <c r="AA571" s="142"/>
      <c r="AB571" s="142"/>
      <c r="AC571" s="142"/>
      <c r="AD571" s="142"/>
      <c r="AE571" s="142"/>
      <c r="AF571" s="142"/>
      <c r="AG571" s="142" t="s">
        <v>2360</v>
      </c>
      <c r="AH571" s="144">
        <f t="shared" si="293"/>
        <v>133543213</v>
      </c>
      <c r="AI571" s="145">
        <f t="shared" si="294"/>
        <v>43643</v>
      </c>
      <c r="AJ571" s="143">
        <f t="shared" si="297"/>
        <v>781</v>
      </c>
      <c r="AK571" s="146">
        <v>1.0</v>
      </c>
      <c r="AL571" s="146">
        <f t="shared" si="614"/>
        <v>780</v>
      </c>
      <c r="AM571" s="143">
        <f t="shared" si="581"/>
        <v>16</v>
      </c>
      <c r="AN571" s="142"/>
      <c r="AO571" s="134"/>
      <c r="AP571" s="134"/>
      <c r="AQ571" s="134"/>
      <c r="AR571" s="134"/>
      <c r="AS571" s="134"/>
      <c r="AT571" s="134"/>
      <c r="AU571" s="134"/>
      <c r="AV571" s="134"/>
      <c r="AW571" s="134"/>
      <c r="AX571" s="134"/>
      <c r="AY571" s="134"/>
      <c r="AZ571" s="134"/>
      <c r="BA571" s="134"/>
      <c r="BB571" s="134"/>
    </row>
    <row r="572">
      <c r="A572" s="203" t="str">
        <f>Work!A493</f>
        <v>Savona Council</v>
      </c>
      <c r="B572" s="140">
        <f>Work!G493</f>
        <v>43643</v>
      </c>
      <c r="C572" s="142">
        <f t="shared" si="583"/>
        <v>2532299</v>
      </c>
      <c r="D572" s="142">
        <f t="shared" ref="D572:H572" si="615">D571</f>
        <v>15962814</v>
      </c>
      <c r="E572" s="142">
        <f t="shared" si="615"/>
        <v>6229645</v>
      </c>
      <c r="F572" s="142">
        <f t="shared" si="615"/>
        <v>44653690</v>
      </c>
      <c r="G572" s="142">
        <f t="shared" si="615"/>
        <v>30817800</v>
      </c>
      <c r="H572" s="142">
        <f t="shared" si="615"/>
        <v>1909688</v>
      </c>
      <c r="I572" s="141">
        <f>Work!E493+I571</f>
        <v>10371860</v>
      </c>
      <c r="J572" s="142">
        <f t="shared" ref="J572:S572" si="616">J571</f>
        <v>4894244</v>
      </c>
      <c r="K572" s="142">
        <f t="shared" si="616"/>
        <v>2548315</v>
      </c>
      <c r="L572" s="142">
        <f t="shared" si="616"/>
        <v>954968</v>
      </c>
      <c r="M572" s="142">
        <f t="shared" si="616"/>
        <v>21774</v>
      </c>
      <c r="N572" s="142">
        <f t="shared" si="616"/>
        <v>7522596</v>
      </c>
      <c r="O572" s="142">
        <f t="shared" si="616"/>
        <v>3378300</v>
      </c>
      <c r="P572" s="142">
        <f t="shared" si="616"/>
        <v>148000</v>
      </c>
      <c r="Q572" s="142">
        <f t="shared" si="616"/>
        <v>20046</v>
      </c>
      <c r="R572" s="142">
        <f t="shared" si="616"/>
        <v>866737</v>
      </c>
      <c r="S572" s="142">
        <f t="shared" si="616"/>
        <v>771069</v>
      </c>
      <c r="T572" s="142"/>
      <c r="U572" s="142"/>
      <c r="V572" s="142"/>
      <c r="W572" s="142"/>
      <c r="X572" s="142"/>
      <c r="Y572" s="142"/>
      <c r="Z572" s="142"/>
      <c r="AA572" s="142"/>
      <c r="AB572" s="142"/>
      <c r="AC572" s="142"/>
      <c r="AD572" s="142"/>
      <c r="AE572" s="142"/>
      <c r="AF572" s="142"/>
      <c r="AG572" s="142" t="s">
        <v>2288</v>
      </c>
      <c r="AH572" s="144">
        <f t="shared" si="293"/>
        <v>133603845</v>
      </c>
      <c r="AI572" s="145">
        <f t="shared" si="294"/>
        <v>43643</v>
      </c>
      <c r="AJ572" s="143">
        <f t="shared" si="297"/>
        <v>782</v>
      </c>
      <c r="AK572" s="146">
        <v>1.0</v>
      </c>
      <c r="AL572" s="146">
        <f>sum(AK166:AK572)</f>
        <v>782</v>
      </c>
      <c r="AM572" s="143">
        <f>AM570</f>
        <v>16</v>
      </c>
      <c r="AN572" s="142"/>
      <c r="AO572" s="134"/>
      <c r="AP572" s="134"/>
      <c r="AQ572" s="134"/>
      <c r="AR572" s="134"/>
      <c r="AS572" s="134"/>
      <c r="AT572" s="134"/>
      <c r="AU572" s="134"/>
      <c r="AV572" s="134"/>
      <c r="AW572" s="134"/>
      <c r="AX572" s="134"/>
      <c r="AY572" s="134"/>
      <c r="AZ572" s="134"/>
      <c r="BA572" s="134"/>
      <c r="BB572" s="134"/>
    </row>
    <row r="573">
      <c r="A573" s="203" t="str">
        <f>Work!A271</f>
        <v>Swansea Council</v>
      </c>
      <c r="B573" s="140">
        <f>Work!G271</f>
        <v>43643</v>
      </c>
      <c r="C573" s="142">
        <f t="shared" si="583"/>
        <v>2532299</v>
      </c>
      <c r="D573" s="142">
        <f t="shared" ref="D573:E573" si="617">D572</f>
        <v>15962814</v>
      </c>
      <c r="E573" s="142">
        <f t="shared" si="617"/>
        <v>6229645</v>
      </c>
      <c r="F573" s="141">
        <f>Work!I273+F572</f>
        <v>44896502</v>
      </c>
      <c r="G573" s="142">
        <f t="shared" ref="G573:S573" si="618">G572</f>
        <v>30817800</v>
      </c>
      <c r="H573" s="142">
        <f t="shared" si="618"/>
        <v>1909688</v>
      </c>
      <c r="I573" s="142">
        <f t="shared" si="618"/>
        <v>10371860</v>
      </c>
      <c r="J573" s="142">
        <f t="shared" si="618"/>
        <v>4894244</v>
      </c>
      <c r="K573" s="142">
        <f t="shared" si="618"/>
        <v>2548315</v>
      </c>
      <c r="L573" s="142">
        <f t="shared" si="618"/>
        <v>954968</v>
      </c>
      <c r="M573" s="142">
        <f t="shared" si="618"/>
        <v>21774</v>
      </c>
      <c r="N573" s="142">
        <f t="shared" si="618"/>
        <v>7522596</v>
      </c>
      <c r="O573" s="142">
        <f t="shared" si="618"/>
        <v>3378300</v>
      </c>
      <c r="P573" s="142">
        <f t="shared" si="618"/>
        <v>148000</v>
      </c>
      <c r="Q573" s="142">
        <f t="shared" si="618"/>
        <v>20046</v>
      </c>
      <c r="R573" s="142">
        <f t="shared" si="618"/>
        <v>866737</v>
      </c>
      <c r="S573" s="142">
        <f t="shared" si="618"/>
        <v>771069</v>
      </c>
      <c r="T573" s="142"/>
      <c r="U573" s="142"/>
      <c r="V573" s="142"/>
      <c r="W573" s="142"/>
      <c r="X573" s="142"/>
      <c r="Y573" s="142"/>
      <c r="Z573" s="142"/>
      <c r="AA573" s="142"/>
      <c r="AB573" s="142"/>
      <c r="AC573" s="142"/>
      <c r="AD573" s="142"/>
      <c r="AE573" s="142"/>
      <c r="AF573" s="142"/>
      <c r="AG573" s="142" t="s">
        <v>1086</v>
      </c>
      <c r="AH573" s="144">
        <f t="shared" si="293"/>
        <v>133846657</v>
      </c>
      <c r="AI573" s="145">
        <f t="shared" si="294"/>
        <v>43643</v>
      </c>
      <c r="AJ573" s="143">
        <f t="shared" si="297"/>
        <v>783</v>
      </c>
      <c r="AK573" s="146">
        <v>1.0</v>
      </c>
      <c r="AL573" s="146">
        <f t="shared" ref="AL573:AL574" si="620">sum(AK166:AK573)</f>
        <v>783</v>
      </c>
      <c r="AM573" s="143">
        <f t="shared" ref="AM573:AM574" si="621">AM572</f>
        <v>16</v>
      </c>
      <c r="AN573" s="142"/>
      <c r="AO573" s="134"/>
      <c r="AP573" s="134"/>
      <c r="AQ573" s="134"/>
      <c r="AR573" s="134"/>
      <c r="AS573" s="134"/>
      <c r="AT573" s="134"/>
      <c r="AU573" s="134"/>
      <c r="AV573" s="134"/>
      <c r="AW573" s="134"/>
      <c r="AX573" s="134"/>
      <c r="AY573" s="134"/>
      <c r="AZ573" s="134"/>
      <c r="BA573" s="134"/>
      <c r="BB573" s="134"/>
    </row>
    <row r="574">
      <c r="A574" s="199" t="str">
        <f>Data!A589</f>
        <v>West Yorkshire Combined Authority</v>
      </c>
      <c r="B574" s="140">
        <f>Data!E589</f>
        <v>43643</v>
      </c>
      <c r="C574" s="142">
        <f t="shared" si="583"/>
        <v>2532299</v>
      </c>
      <c r="D574" s="142">
        <f t="shared" ref="D574:S574" si="619">D573</f>
        <v>15962814</v>
      </c>
      <c r="E574" s="142">
        <f t="shared" si="619"/>
        <v>6229645</v>
      </c>
      <c r="F574" s="192">
        <f t="shared" si="619"/>
        <v>44896502</v>
      </c>
      <c r="G574" s="142">
        <f t="shared" si="619"/>
        <v>30817800</v>
      </c>
      <c r="H574" s="142">
        <f t="shared" si="619"/>
        <v>1909688</v>
      </c>
      <c r="I574" s="142">
        <f t="shared" si="619"/>
        <v>10371860</v>
      </c>
      <c r="J574" s="142">
        <f t="shared" si="619"/>
        <v>4894244</v>
      </c>
      <c r="K574" s="142">
        <f t="shared" si="619"/>
        <v>2548315</v>
      </c>
      <c r="L574" s="142">
        <f t="shared" si="619"/>
        <v>954968</v>
      </c>
      <c r="M574" s="142">
        <f t="shared" si="619"/>
        <v>21774</v>
      </c>
      <c r="N574" s="142">
        <f t="shared" si="619"/>
        <v>7522596</v>
      </c>
      <c r="O574" s="142">
        <f t="shared" si="619"/>
        <v>3378300</v>
      </c>
      <c r="P574" s="142">
        <f t="shared" si="619"/>
        <v>148000</v>
      </c>
      <c r="Q574" s="142">
        <f t="shared" si="619"/>
        <v>20046</v>
      </c>
      <c r="R574" s="142">
        <f t="shared" si="619"/>
        <v>866737</v>
      </c>
      <c r="S574" s="142">
        <f t="shared" si="619"/>
        <v>771069</v>
      </c>
      <c r="T574" s="142"/>
      <c r="U574" s="142"/>
      <c r="V574" s="142"/>
      <c r="W574" s="142"/>
      <c r="X574" s="142"/>
      <c r="Y574" s="142"/>
      <c r="Z574" s="142"/>
      <c r="AA574" s="142"/>
      <c r="AB574" s="142"/>
      <c r="AC574" s="142"/>
      <c r="AD574" s="142"/>
      <c r="AE574" s="142"/>
      <c r="AF574" s="142"/>
      <c r="AG574" s="142" t="s">
        <v>1284</v>
      </c>
      <c r="AH574" s="144">
        <f t="shared" si="293"/>
        <v>133846657</v>
      </c>
      <c r="AI574" s="145">
        <f t="shared" si="294"/>
        <v>43643</v>
      </c>
      <c r="AJ574" s="143">
        <f t="shared" si="297"/>
        <v>784</v>
      </c>
      <c r="AK574" s="146">
        <v>1.0</v>
      </c>
      <c r="AL574" s="146">
        <f t="shared" si="620"/>
        <v>783</v>
      </c>
      <c r="AM574" s="143">
        <f t="shared" si="621"/>
        <v>16</v>
      </c>
      <c r="AN574" s="142"/>
      <c r="AO574" s="134"/>
      <c r="AP574" s="134"/>
      <c r="AQ574" s="134"/>
      <c r="AR574" s="134"/>
      <c r="AS574" s="134"/>
      <c r="AT574" s="134"/>
      <c r="AU574" s="134"/>
      <c r="AV574" s="134"/>
      <c r="AW574" s="134"/>
      <c r="AX574" s="134"/>
      <c r="AY574" s="134"/>
      <c r="AZ574" s="134"/>
      <c r="BA574" s="134"/>
      <c r="BB574" s="134"/>
    </row>
    <row r="575">
      <c r="A575" s="203" t="str">
        <f>Work!A553</f>
        <v>Thun City Council</v>
      </c>
      <c r="B575" s="140">
        <f>Work!G553</f>
        <v>43643</v>
      </c>
      <c r="C575" s="142">
        <f t="shared" si="583"/>
        <v>2532299</v>
      </c>
      <c r="D575" s="142">
        <f t="shared" ref="D575:G575" si="622">D574</f>
        <v>15962814</v>
      </c>
      <c r="E575" s="142">
        <f t="shared" si="622"/>
        <v>6229645</v>
      </c>
      <c r="F575" s="142">
        <f t="shared" si="622"/>
        <v>44896502</v>
      </c>
      <c r="G575" s="142">
        <f t="shared" si="622"/>
        <v>30817800</v>
      </c>
      <c r="H575" s="141">
        <f>Work!E553+H574</f>
        <v>1954100</v>
      </c>
      <c r="I575" s="142">
        <f t="shared" ref="I575:S575" si="623">I574</f>
        <v>10371860</v>
      </c>
      <c r="J575" s="142">
        <f t="shared" si="623"/>
        <v>4894244</v>
      </c>
      <c r="K575" s="142">
        <f t="shared" si="623"/>
        <v>2548315</v>
      </c>
      <c r="L575" s="142">
        <f t="shared" si="623"/>
        <v>954968</v>
      </c>
      <c r="M575" s="142">
        <f t="shared" si="623"/>
        <v>21774</v>
      </c>
      <c r="N575" s="142">
        <f t="shared" si="623"/>
        <v>7522596</v>
      </c>
      <c r="O575" s="142">
        <f t="shared" si="623"/>
        <v>3378300</v>
      </c>
      <c r="P575" s="142">
        <f t="shared" si="623"/>
        <v>148000</v>
      </c>
      <c r="Q575" s="142">
        <f t="shared" si="623"/>
        <v>20046</v>
      </c>
      <c r="R575" s="142">
        <f t="shared" si="623"/>
        <v>866737</v>
      </c>
      <c r="S575" s="142">
        <f t="shared" si="623"/>
        <v>771069</v>
      </c>
      <c r="T575" s="142"/>
      <c r="U575" s="142"/>
      <c r="V575" s="142"/>
      <c r="W575" s="142"/>
      <c r="X575" s="142"/>
      <c r="Y575" s="142"/>
      <c r="Z575" s="142"/>
      <c r="AA575" s="142"/>
      <c r="AB575" s="142"/>
      <c r="AC575" s="142"/>
      <c r="AD575" s="142"/>
      <c r="AE575" s="142"/>
      <c r="AF575" s="142"/>
      <c r="AG575" s="142" t="s">
        <v>1369</v>
      </c>
      <c r="AH575" s="144">
        <f t="shared" si="293"/>
        <v>133891069</v>
      </c>
      <c r="AI575" s="145">
        <f t="shared" si="294"/>
        <v>43643</v>
      </c>
      <c r="AJ575" s="143">
        <f t="shared" si="297"/>
        <v>785</v>
      </c>
      <c r="AK575" s="146">
        <v>1.0</v>
      </c>
      <c r="AL575" s="146">
        <f>sum(AK166:AK575)</f>
        <v>785</v>
      </c>
      <c r="AM575" s="143">
        <f>AM573</f>
        <v>16</v>
      </c>
      <c r="AN575" s="142"/>
      <c r="AO575" s="134"/>
      <c r="AP575" s="134"/>
      <c r="AQ575" s="134"/>
      <c r="AR575" s="134"/>
      <c r="AS575" s="134"/>
      <c r="AT575" s="134"/>
      <c r="AU575" s="134"/>
      <c r="AV575" s="134"/>
      <c r="AW575" s="134"/>
      <c r="AX575" s="134"/>
      <c r="AY575" s="134"/>
      <c r="AZ575" s="134"/>
      <c r="BA575" s="134"/>
      <c r="BB575" s="134"/>
    </row>
    <row r="576">
      <c r="A576" s="203" t="str">
        <f>Work!A440</f>
        <v>Wiesbaden City Council</v>
      </c>
      <c r="B576" s="140">
        <f>Work!G440</f>
        <v>43643</v>
      </c>
      <c r="C576" s="142">
        <f t="shared" si="583"/>
        <v>2532299</v>
      </c>
      <c r="D576" s="142">
        <f t="shared" ref="D576:J576" si="624">D575</f>
        <v>15962814</v>
      </c>
      <c r="E576" s="142">
        <f t="shared" si="624"/>
        <v>6229645</v>
      </c>
      <c r="F576" s="142">
        <f t="shared" si="624"/>
        <v>44896502</v>
      </c>
      <c r="G576" s="142">
        <f t="shared" si="624"/>
        <v>30817800</v>
      </c>
      <c r="H576" s="142">
        <f t="shared" si="624"/>
        <v>1954100</v>
      </c>
      <c r="I576" s="142">
        <f t="shared" si="624"/>
        <v>10371860</v>
      </c>
      <c r="J576" s="142">
        <f t="shared" si="624"/>
        <v>4894244</v>
      </c>
      <c r="K576" s="141">
        <f>Work!E440+K575</f>
        <v>2826969</v>
      </c>
      <c r="L576" s="142">
        <f t="shared" ref="L576:S576" si="625">L575</f>
        <v>954968</v>
      </c>
      <c r="M576" s="142">
        <f t="shared" si="625"/>
        <v>21774</v>
      </c>
      <c r="N576" s="142">
        <f t="shared" si="625"/>
        <v>7522596</v>
      </c>
      <c r="O576" s="142">
        <f t="shared" si="625"/>
        <v>3378300</v>
      </c>
      <c r="P576" s="142">
        <f t="shared" si="625"/>
        <v>148000</v>
      </c>
      <c r="Q576" s="142">
        <f t="shared" si="625"/>
        <v>20046</v>
      </c>
      <c r="R576" s="142">
        <f t="shared" si="625"/>
        <v>866737</v>
      </c>
      <c r="S576" s="142">
        <f t="shared" si="625"/>
        <v>771069</v>
      </c>
      <c r="T576" s="142"/>
      <c r="U576" s="142"/>
      <c r="V576" s="142"/>
      <c r="W576" s="142"/>
      <c r="X576" s="142"/>
      <c r="Y576" s="142"/>
      <c r="Z576" s="142"/>
      <c r="AA576" s="142"/>
      <c r="AB576" s="142"/>
      <c r="AC576" s="142"/>
      <c r="AD576" s="142"/>
      <c r="AE576" s="142"/>
      <c r="AF576" s="142"/>
      <c r="AG576" s="142" t="s">
        <v>2360</v>
      </c>
      <c r="AH576" s="144">
        <f t="shared" si="293"/>
        <v>134169723</v>
      </c>
      <c r="AI576" s="145">
        <f t="shared" si="294"/>
        <v>43643</v>
      </c>
      <c r="AJ576" s="143">
        <f t="shared" si="297"/>
        <v>786</v>
      </c>
      <c r="AK576" s="146">
        <v>1.0</v>
      </c>
      <c r="AL576" s="146">
        <f>sum(AK166:AK576)</f>
        <v>786</v>
      </c>
      <c r="AM576" s="143">
        <f t="shared" ref="AM576:AM585" si="628">AM575</f>
        <v>16</v>
      </c>
      <c r="AN576" s="142"/>
      <c r="AO576" s="134"/>
      <c r="AP576" s="134"/>
      <c r="AQ576" s="134"/>
      <c r="AR576" s="134"/>
      <c r="AS576" s="134"/>
      <c r="AT576" s="134"/>
      <c r="AU576" s="134"/>
      <c r="AV576" s="134"/>
      <c r="AW576" s="134"/>
      <c r="AX576" s="134"/>
      <c r="AY576" s="134"/>
      <c r="AZ576" s="134"/>
      <c r="BA576" s="134"/>
      <c r="BB576" s="134"/>
    </row>
    <row r="577">
      <c r="A577" s="203" t="str">
        <f>Work!A441</f>
        <v>Brachttal Municipal Council</v>
      </c>
      <c r="B577" s="140">
        <f>Work!G441</f>
        <v>43644</v>
      </c>
      <c r="C577" s="142">
        <f t="shared" si="583"/>
        <v>2532299</v>
      </c>
      <c r="D577" s="142">
        <f t="shared" ref="D577:J577" si="626">D576</f>
        <v>15962814</v>
      </c>
      <c r="E577" s="142">
        <f t="shared" si="626"/>
        <v>6229645</v>
      </c>
      <c r="F577" s="142">
        <f t="shared" si="626"/>
        <v>44896502</v>
      </c>
      <c r="G577" s="142">
        <f t="shared" si="626"/>
        <v>30817800</v>
      </c>
      <c r="H577" s="142">
        <f t="shared" si="626"/>
        <v>1954100</v>
      </c>
      <c r="I577" s="142">
        <f t="shared" si="626"/>
        <v>10371860</v>
      </c>
      <c r="J577" s="142">
        <f t="shared" si="626"/>
        <v>4894244</v>
      </c>
      <c r="K577" s="141">
        <f>Work!E441+K576</f>
        <v>2832107</v>
      </c>
      <c r="L577" s="142">
        <f t="shared" ref="L577:S577" si="627">L576</f>
        <v>954968</v>
      </c>
      <c r="M577" s="142">
        <f t="shared" si="627"/>
        <v>21774</v>
      </c>
      <c r="N577" s="142">
        <f t="shared" si="627"/>
        <v>7522596</v>
      </c>
      <c r="O577" s="142">
        <f t="shared" si="627"/>
        <v>3378300</v>
      </c>
      <c r="P577" s="142">
        <f t="shared" si="627"/>
        <v>148000</v>
      </c>
      <c r="Q577" s="142">
        <f t="shared" si="627"/>
        <v>20046</v>
      </c>
      <c r="R577" s="142">
        <f t="shared" si="627"/>
        <v>866737</v>
      </c>
      <c r="S577" s="142">
        <f t="shared" si="627"/>
        <v>771069</v>
      </c>
      <c r="T577" s="142"/>
      <c r="U577" s="142"/>
      <c r="V577" s="142"/>
      <c r="W577" s="142"/>
      <c r="X577" s="142"/>
      <c r="Y577" s="142"/>
      <c r="Z577" s="142"/>
      <c r="AA577" s="142"/>
      <c r="AB577" s="142"/>
      <c r="AC577" s="142"/>
      <c r="AD577" s="142"/>
      <c r="AE577" s="142"/>
      <c r="AF577" s="142"/>
      <c r="AG577" s="142" t="s">
        <v>2360</v>
      </c>
      <c r="AH577" s="144">
        <f t="shared" si="293"/>
        <v>134174861</v>
      </c>
      <c r="AI577" s="145">
        <f t="shared" si="294"/>
        <v>43644</v>
      </c>
      <c r="AJ577" s="143">
        <f t="shared" si="297"/>
        <v>787</v>
      </c>
      <c r="AK577" s="146">
        <v>1.0</v>
      </c>
      <c r="AL577" s="146">
        <f>sum(AK166:AK577)</f>
        <v>787</v>
      </c>
      <c r="AM577" s="143">
        <f t="shared" si="628"/>
        <v>16</v>
      </c>
      <c r="AN577" s="142"/>
      <c r="AO577" s="134"/>
      <c r="AP577" s="134"/>
      <c r="AQ577" s="134"/>
      <c r="AR577" s="134"/>
      <c r="AS577" s="134"/>
      <c r="AT577" s="134"/>
      <c r="AU577" s="134"/>
      <c r="AV577" s="134"/>
      <c r="AW577" s="134"/>
      <c r="AX577" s="134"/>
      <c r="AY577" s="134"/>
      <c r="AZ577" s="134"/>
      <c r="BA577" s="134"/>
      <c r="BB577" s="134"/>
    </row>
    <row r="578">
      <c r="A578" s="203" t="str">
        <f>Work!A494</f>
        <v>Chieri Town Council</v>
      </c>
      <c r="B578" s="140">
        <f>Work!G494</f>
        <v>43644</v>
      </c>
      <c r="C578" s="142">
        <f t="shared" si="583"/>
        <v>2532299</v>
      </c>
      <c r="D578" s="142">
        <f t="shared" ref="D578:H578" si="629">D577</f>
        <v>15962814</v>
      </c>
      <c r="E578" s="142">
        <f t="shared" si="629"/>
        <v>6229645</v>
      </c>
      <c r="F578" s="142">
        <f t="shared" si="629"/>
        <v>44896502</v>
      </c>
      <c r="G578" s="142">
        <f t="shared" si="629"/>
        <v>30817800</v>
      </c>
      <c r="H578" s="142">
        <f t="shared" si="629"/>
        <v>1954100</v>
      </c>
      <c r="I578" s="141">
        <f>Work!E494+I577</f>
        <v>10408718</v>
      </c>
      <c r="J578" s="142">
        <f t="shared" ref="J578:S578" si="630">J577</f>
        <v>4894244</v>
      </c>
      <c r="K578" s="142">
        <f t="shared" si="630"/>
        <v>2832107</v>
      </c>
      <c r="L578" s="142">
        <f t="shared" si="630"/>
        <v>954968</v>
      </c>
      <c r="M578" s="142">
        <f t="shared" si="630"/>
        <v>21774</v>
      </c>
      <c r="N578" s="142">
        <f t="shared" si="630"/>
        <v>7522596</v>
      </c>
      <c r="O578" s="142">
        <f t="shared" si="630"/>
        <v>3378300</v>
      </c>
      <c r="P578" s="142">
        <f t="shared" si="630"/>
        <v>148000</v>
      </c>
      <c r="Q578" s="142">
        <f t="shared" si="630"/>
        <v>20046</v>
      </c>
      <c r="R578" s="142">
        <f t="shared" si="630"/>
        <v>866737</v>
      </c>
      <c r="S578" s="142">
        <f t="shared" si="630"/>
        <v>771069</v>
      </c>
      <c r="T578" s="142"/>
      <c r="U578" s="142"/>
      <c r="V578" s="142"/>
      <c r="W578" s="142"/>
      <c r="X578" s="142"/>
      <c r="Y578" s="142"/>
      <c r="Z578" s="142"/>
      <c r="AA578" s="142"/>
      <c r="AB578" s="142"/>
      <c r="AC578" s="142"/>
      <c r="AD578" s="142"/>
      <c r="AE578" s="142"/>
      <c r="AF578" s="142"/>
      <c r="AG578" s="142" t="s">
        <v>2288</v>
      </c>
      <c r="AH578" s="144">
        <f t="shared" si="293"/>
        <v>134211719</v>
      </c>
      <c r="AI578" s="145">
        <f t="shared" si="294"/>
        <v>43644</v>
      </c>
      <c r="AJ578" s="143">
        <f t="shared" si="297"/>
        <v>788</v>
      </c>
      <c r="AK578" s="146">
        <v>1.0</v>
      </c>
      <c r="AL578" s="146">
        <f>sum(AK166:AK578)</f>
        <v>788</v>
      </c>
      <c r="AM578" s="143">
        <f t="shared" si="628"/>
        <v>16</v>
      </c>
      <c r="AN578" s="142"/>
      <c r="AO578" s="134"/>
      <c r="AP578" s="134"/>
      <c r="AQ578" s="134"/>
      <c r="AR578" s="134"/>
      <c r="AS578" s="134"/>
      <c r="AT578" s="134"/>
      <c r="AU578" s="134"/>
      <c r="AV578" s="134"/>
      <c r="AW578" s="134"/>
      <c r="AX578" s="134"/>
      <c r="AY578" s="134"/>
      <c r="AZ578" s="134"/>
      <c r="BA578" s="134"/>
      <c r="BB578" s="134"/>
    </row>
    <row r="579">
      <c r="A579" s="203" t="str">
        <f>Work!A442</f>
        <v>Marburg City Council</v>
      </c>
      <c r="B579" s="140">
        <f>Work!G442</f>
        <v>43644</v>
      </c>
      <c r="C579" s="142">
        <f t="shared" si="583"/>
        <v>2532299</v>
      </c>
      <c r="D579" s="142">
        <f t="shared" ref="D579:J579" si="631">D578</f>
        <v>15962814</v>
      </c>
      <c r="E579" s="142">
        <f t="shared" si="631"/>
        <v>6229645</v>
      </c>
      <c r="F579" s="142">
        <f t="shared" si="631"/>
        <v>44896502</v>
      </c>
      <c r="G579" s="142">
        <f t="shared" si="631"/>
        <v>30817800</v>
      </c>
      <c r="H579" s="142">
        <f t="shared" si="631"/>
        <v>1954100</v>
      </c>
      <c r="I579" s="142">
        <f t="shared" si="631"/>
        <v>10408718</v>
      </c>
      <c r="J579" s="142">
        <f t="shared" si="631"/>
        <v>4894244</v>
      </c>
      <c r="K579" s="141">
        <f>Work!E442+K578</f>
        <v>2908333</v>
      </c>
      <c r="L579" s="142">
        <f t="shared" ref="L579:S579" si="632">L578</f>
        <v>954968</v>
      </c>
      <c r="M579" s="142">
        <f t="shared" si="632"/>
        <v>21774</v>
      </c>
      <c r="N579" s="142">
        <f t="shared" si="632"/>
        <v>7522596</v>
      </c>
      <c r="O579" s="142">
        <f t="shared" si="632"/>
        <v>3378300</v>
      </c>
      <c r="P579" s="142">
        <f t="shared" si="632"/>
        <v>148000</v>
      </c>
      <c r="Q579" s="142">
        <f t="shared" si="632"/>
        <v>20046</v>
      </c>
      <c r="R579" s="142">
        <f t="shared" si="632"/>
        <v>866737</v>
      </c>
      <c r="S579" s="142">
        <f t="shared" si="632"/>
        <v>771069</v>
      </c>
      <c r="T579" s="142"/>
      <c r="U579" s="142"/>
      <c r="V579" s="142"/>
      <c r="W579" s="142"/>
      <c r="X579" s="142"/>
      <c r="Y579" s="142"/>
      <c r="Z579" s="142"/>
      <c r="AA579" s="142"/>
      <c r="AB579" s="142"/>
      <c r="AC579" s="142"/>
      <c r="AD579" s="142"/>
      <c r="AE579" s="142"/>
      <c r="AF579" s="142"/>
      <c r="AG579" s="142" t="s">
        <v>2360</v>
      </c>
      <c r="AH579" s="144">
        <f t="shared" si="293"/>
        <v>134287945</v>
      </c>
      <c r="AI579" s="145">
        <f t="shared" si="294"/>
        <v>43644</v>
      </c>
      <c r="AJ579" s="143">
        <f t="shared" si="297"/>
        <v>789</v>
      </c>
      <c r="AK579" s="146">
        <v>1.0</v>
      </c>
      <c r="AL579" s="146">
        <f>sum(AK166:AK579)</f>
        <v>789</v>
      </c>
      <c r="AM579" s="143">
        <f t="shared" si="628"/>
        <v>16</v>
      </c>
      <c r="AN579" s="142"/>
      <c r="AO579" s="134"/>
      <c r="AP579" s="134"/>
      <c r="AQ579" s="134"/>
      <c r="AR579" s="134"/>
      <c r="AS579" s="134"/>
      <c r="AT579" s="134"/>
      <c r="AU579" s="134"/>
      <c r="AV579" s="134"/>
      <c r="AW579" s="134"/>
      <c r="AX579" s="134"/>
      <c r="AY579" s="134"/>
      <c r="AZ579" s="134"/>
      <c r="BA579" s="134"/>
      <c r="BB579" s="134"/>
    </row>
    <row r="580">
      <c r="A580" s="203" t="str">
        <f>Work!A274</f>
        <v>West Midlands Combined Authority</v>
      </c>
      <c r="B580" s="140">
        <f>Work!G274</f>
        <v>43644</v>
      </c>
      <c r="C580" s="142">
        <f t="shared" si="583"/>
        <v>2532299</v>
      </c>
      <c r="D580" s="142">
        <f t="shared" ref="D580:E580" si="633">D579</f>
        <v>15962814</v>
      </c>
      <c r="E580" s="142">
        <f t="shared" si="633"/>
        <v>6229645</v>
      </c>
      <c r="F580" s="141">
        <f>Work!I277+F579</f>
        <v>46296602</v>
      </c>
      <c r="G580" s="142">
        <f t="shared" ref="G580:S580" si="634">G579</f>
        <v>30817800</v>
      </c>
      <c r="H580" s="142">
        <f t="shared" si="634"/>
        <v>1954100</v>
      </c>
      <c r="I580" s="142">
        <f t="shared" si="634"/>
        <v>10408718</v>
      </c>
      <c r="J580" s="142">
        <f t="shared" si="634"/>
        <v>4894244</v>
      </c>
      <c r="K580" s="142">
        <f t="shared" si="634"/>
        <v>2908333</v>
      </c>
      <c r="L580" s="142">
        <f t="shared" si="634"/>
        <v>954968</v>
      </c>
      <c r="M580" s="142">
        <f t="shared" si="634"/>
        <v>21774</v>
      </c>
      <c r="N580" s="142">
        <f t="shared" si="634"/>
        <v>7522596</v>
      </c>
      <c r="O580" s="142">
        <f t="shared" si="634"/>
        <v>3378300</v>
      </c>
      <c r="P580" s="142">
        <f t="shared" si="634"/>
        <v>148000</v>
      </c>
      <c r="Q580" s="142">
        <f t="shared" si="634"/>
        <v>20046</v>
      </c>
      <c r="R580" s="142">
        <f t="shared" si="634"/>
        <v>866737</v>
      </c>
      <c r="S580" s="142">
        <f t="shared" si="634"/>
        <v>771069</v>
      </c>
      <c r="T580" s="142"/>
      <c r="U580" s="142"/>
      <c r="V580" s="142"/>
      <c r="W580" s="142"/>
      <c r="X580" s="142"/>
      <c r="Y580" s="142"/>
      <c r="Z580" s="142"/>
      <c r="AA580" s="142"/>
      <c r="AB580" s="142"/>
      <c r="AC580" s="142"/>
      <c r="AD580" s="142"/>
      <c r="AE580" s="142"/>
      <c r="AF580" s="142"/>
      <c r="AG580" s="142" t="s">
        <v>1086</v>
      </c>
      <c r="AH580" s="144">
        <f t="shared" si="293"/>
        <v>135688045</v>
      </c>
      <c r="AI580" s="145">
        <f t="shared" si="294"/>
        <v>43644</v>
      </c>
      <c r="AJ580" s="143">
        <f t="shared" si="297"/>
        <v>790</v>
      </c>
      <c r="AK580" s="146">
        <v>1.0</v>
      </c>
      <c r="AL580" s="146">
        <f>sum(AK166:AK580)</f>
        <v>790</v>
      </c>
      <c r="AM580" s="143">
        <f t="shared" si="628"/>
        <v>16</v>
      </c>
      <c r="AN580" s="142"/>
      <c r="AO580" s="134"/>
      <c r="AP580" s="134"/>
      <c r="AQ580" s="134"/>
      <c r="AR580" s="134"/>
      <c r="AS580" s="134"/>
      <c r="AT580" s="134"/>
      <c r="AU580" s="134"/>
      <c r="AV580" s="134"/>
      <c r="AW580" s="134"/>
      <c r="AX580" s="134"/>
      <c r="AY580" s="134"/>
      <c r="AZ580" s="134"/>
      <c r="BA580" s="134"/>
      <c r="BB580" s="134"/>
    </row>
    <row r="581">
      <c r="A581" s="199" t="str">
        <f>Data!A1018</f>
        <v>Haarlem Municipal Council</v>
      </c>
      <c r="B581" s="140">
        <f>Data!E1018</f>
        <v>43647</v>
      </c>
      <c r="C581" s="142">
        <f t="shared" si="583"/>
        <v>2532299</v>
      </c>
      <c r="D581" s="142">
        <f t="shared" ref="D581:Q581" si="635">D580</f>
        <v>15962814</v>
      </c>
      <c r="E581" s="142">
        <f t="shared" si="635"/>
        <v>6229645</v>
      </c>
      <c r="F581" s="142">
        <f t="shared" si="635"/>
        <v>46296602</v>
      </c>
      <c r="G581" s="142">
        <f t="shared" si="635"/>
        <v>30817800</v>
      </c>
      <c r="H581" s="142">
        <f t="shared" si="635"/>
        <v>1954100</v>
      </c>
      <c r="I581" s="142">
        <f t="shared" si="635"/>
        <v>10408718</v>
      </c>
      <c r="J581" s="142">
        <f t="shared" si="635"/>
        <v>4894244</v>
      </c>
      <c r="K581" s="142">
        <f t="shared" si="635"/>
        <v>2908333</v>
      </c>
      <c r="L581" s="142">
        <f t="shared" si="635"/>
        <v>954968</v>
      </c>
      <c r="M581" s="142">
        <f t="shared" si="635"/>
        <v>21774</v>
      </c>
      <c r="N581" s="142">
        <f t="shared" si="635"/>
        <v>7522596</v>
      </c>
      <c r="O581" s="142">
        <f t="shared" si="635"/>
        <v>3378300</v>
      </c>
      <c r="P581" s="142">
        <f t="shared" si="635"/>
        <v>148000</v>
      </c>
      <c r="Q581" s="142">
        <f t="shared" si="635"/>
        <v>20046</v>
      </c>
      <c r="R581" s="277">
        <f>Data!D1018+R580</f>
        <v>1026293</v>
      </c>
      <c r="S581" s="142">
        <f>S580</f>
        <v>771069</v>
      </c>
      <c r="T581" s="142"/>
      <c r="U581" s="142"/>
      <c r="V581" s="142"/>
      <c r="W581" s="142"/>
      <c r="X581" s="142"/>
      <c r="Y581" s="142"/>
      <c r="Z581" s="142"/>
      <c r="AA581" s="142"/>
      <c r="AB581" s="142"/>
      <c r="AC581" s="142"/>
      <c r="AD581" s="142"/>
      <c r="AE581" s="142"/>
      <c r="AF581" s="142"/>
      <c r="AG581" s="146" t="s">
        <v>2422</v>
      </c>
      <c r="AH581" s="144">
        <f t="shared" si="293"/>
        <v>135847601</v>
      </c>
      <c r="AI581" s="145">
        <f t="shared" si="294"/>
        <v>43647</v>
      </c>
      <c r="AJ581" s="143">
        <f t="shared" si="297"/>
        <v>791</v>
      </c>
      <c r="AK581" s="146">
        <v>1.0</v>
      </c>
      <c r="AL581" s="164"/>
      <c r="AM581" s="143">
        <f t="shared" si="628"/>
        <v>16</v>
      </c>
      <c r="AN581" s="142"/>
      <c r="AO581" s="134"/>
      <c r="AP581" s="134"/>
      <c r="AQ581" s="134"/>
      <c r="AR581" s="134"/>
      <c r="AS581" s="134"/>
      <c r="AT581" s="134"/>
      <c r="AU581" s="134"/>
      <c r="AV581" s="134"/>
      <c r="AW581" s="134"/>
      <c r="AX581" s="134"/>
      <c r="AY581" s="134"/>
      <c r="AZ581" s="134"/>
      <c r="BA581" s="134"/>
      <c r="BB581" s="134"/>
    </row>
    <row r="582">
      <c r="A582" s="203" t="str">
        <f>Work!A475</f>
        <v>Meath County Council</v>
      </c>
      <c r="B582" s="140">
        <f>Work!G475</f>
        <v>43647</v>
      </c>
      <c r="C582" s="142">
        <f t="shared" si="583"/>
        <v>2532299</v>
      </c>
      <c r="D582" s="142">
        <f t="shared" ref="D582:S582" si="636">D581</f>
        <v>15962814</v>
      </c>
      <c r="E582" s="142">
        <f t="shared" si="636"/>
        <v>6229645</v>
      </c>
      <c r="F582" s="142">
        <f t="shared" si="636"/>
        <v>46296602</v>
      </c>
      <c r="G582" s="142">
        <f t="shared" si="636"/>
        <v>30817800</v>
      </c>
      <c r="H582" s="142">
        <f t="shared" si="636"/>
        <v>1954100</v>
      </c>
      <c r="I582" s="142">
        <f t="shared" si="636"/>
        <v>10408718</v>
      </c>
      <c r="J582" s="142">
        <f t="shared" si="636"/>
        <v>4894244</v>
      </c>
      <c r="K582" s="142">
        <f t="shared" si="636"/>
        <v>2908333</v>
      </c>
      <c r="L582" s="142">
        <f t="shared" si="636"/>
        <v>954968</v>
      </c>
      <c r="M582" s="142">
        <f t="shared" si="636"/>
        <v>21774</v>
      </c>
      <c r="N582" s="142">
        <f t="shared" si="636"/>
        <v>7522596</v>
      </c>
      <c r="O582" s="142">
        <f t="shared" si="636"/>
        <v>3378300</v>
      </c>
      <c r="P582" s="142">
        <f t="shared" si="636"/>
        <v>148000</v>
      </c>
      <c r="Q582" s="142">
        <f t="shared" si="636"/>
        <v>20046</v>
      </c>
      <c r="R582" s="142">
        <f t="shared" si="636"/>
        <v>1026293</v>
      </c>
      <c r="S582" s="142">
        <f t="shared" si="636"/>
        <v>771069</v>
      </c>
      <c r="T582" s="142"/>
      <c r="U582" s="142"/>
      <c r="V582" s="142"/>
      <c r="W582" s="142"/>
      <c r="X582" s="142"/>
      <c r="Y582" s="142"/>
      <c r="Z582" s="142"/>
      <c r="AA582" s="142"/>
      <c r="AB582" s="142"/>
      <c r="AC582" s="142"/>
      <c r="AD582" s="142"/>
      <c r="AE582" s="142"/>
      <c r="AF582" s="142"/>
      <c r="AG582" s="146" t="s">
        <v>2327</v>
      </c>
      <c r="AH582" s="144">
        <f t="shared" si="293"/>
        <v>135847601</v>
      </c>
      <c r="AI582" s="145">
        <f t="shared" si="294"/>
        <v>43647</v>
      </c>
      <c r="AJ582" s="143">
        <f t="shared" si="297"/>
        <v>792</v>
      </c>
      <c r="AK582" s="146">
        <v>1.0</v>
      </c>
      <c r="AL582" s="146">
        <f>sum(AK166:AK582)</f>
        <v>792</v>
      </c>
      <c r="AM582" s="143">
        <f t="shared" si="628"/>
        <v>16</v>
      </c>
      <c r="AN582" s="142"/>
      <c r="AO582" s="134"/>
      <c r="AP582" s="134"/>
      <c r="AQ582" s="134"/>
      <c r="AR582" s="134"/>
      <c r="AS582" s="134"/>
      <c r="AT582" s="134"/>
      <c r="AU582" s="134"/>
      <c r="AV582" s="134"/>
      <c r="AW582" s="134"/>
      <c r="AX582" s="134"/>
      <c r="AY582" s="134"/>
      <c r="AZ582" s="134"/>
      <c r="BA582" s="134"/>
      <c r="BB582" s="134"/>
    </row>
    <row r="583">
      <c r="A583" s="203" t="str">
        <f>Work!A495</f>
        <v>Turin City Council</v>
      </c>
      <c r="B583" s="140">
        <f>Work!G495</f>
        <v>43647</v>
      </c>
      <c r="C583" s="142">
        <f t="shared" si="583"/>
        <v>2532299</v>
      </c>
      <c r="D583" s="142">
        <f t="shared" ref="D583:H583" si="637">D582</f>
        <v>15962814</v>
      </c>
      <c r="E583" s="142">
        <f t="shared" si="637"/>
        <v>6229645</v>
      </c>
      <c r="F583" s="142">
        <f t="shared" si="637"/>
        <v>46296602</v>
      </c>
      <c r="G583" s="142">
        <f t="shared" si="637"/>
        <v>30817800</v>
      </c>
      <c r="H583" s="142">
        <f t="shared" si="637"/>
        <v>1954100</v>
      </c>
      <c r="I583" s="141">
        <f>Work!E495+I582</f>
        <v>11291241</v>
      </c>
      <c r="J583" s="142">
        <f t="shared" ref="J583:S583" si="638">J582</f>
        <v>4894244</v>
      </c>
      <c r="K583" s="142">
        <f t="shared" si="638"/>
        <v>2908333</v>
      </c>
      <c r="L583" s="142">
        <f t="shared" si="638"/>
        <v>954968</v>
      </c>
      <c r="M583" s="142">
        <f t="shared" si="638"/>
        <v>21774</v>
      </c>
      <c r="N583" s="142">
        <f t="shared" si="638"/>
        <v>7522596</v>
      </c>
      <c r="O583" s="142">
        <f t="shared" si="638"/>
        <v>3378300</v>
      </c>
      <c r="P583" s="142">
        <f t="shared" si="638"/>
        <v>148000</v>
      </c>
      <c r="Q583" s="142">
        <f t="shared" si="638"/>
        <v>20046</v>
      </c>
      <c r="R583" s="142">
        <f t="shared" si="638"/>
        <v>1026293</v>
      </c>
      <c r="S583" s="142">
        <f t="shared" si="638"/>
        <v>771069</v>
      </c>
      <c r="T583" s="142"/>
      <c r="U583" s="142"/>
      <c r="V583" s="142"/>
      <c r="W583" s="142"/>
      <c r="X583" s="142"/>
      <c r="Y583" s="142"/>
      <c r="Z583" s="142"/>
      <c r="AA583" s="142"/>
      <c r="AB583" s="142"/>
      <c r="AC583" s="142"/>
      <c r="AD583" s="142"/>
      <c r="AE583" s="142"/>
      <c r="AF583" s="142"/>
      <c r="AG583" s="146" t="s">
        <v>2288</v>
      </c>
      <c r="AH583" s="144">
        <f t="shared" si="293"/>
        <v>136730124</v>
      </c>
      <c r="AI583" s="145">
        <f t="shared" si="294"/>
        <v>43647</v>
      </c>
      <c r="AJ583" s="143">
        <f t="shared" si="297"/>
        <v>793</v>
      </c>
      <c r="AK583" s="146">
        <v>1.0</v>
      </c>
      <c r="AL583" s="146">
        <f t="shared" ref="AL583:AL585" si="641">sum(AK166:AK583)</f>
        <v>793</v>
      </c>
      <c r="AM583" s="143">
        <f t="shared" si="628"/>
        <v>16</v>
      </c>
      <c r="AN583" s="142"/>
      <c r="AO583" s="134"/>
      <c r="AP583" s="134"/>
      <c r="AQ583" s="134"/>
      <c r="AR583" s="134"/>
      <c r="AS583" s="134"/>
      <c r="AT583" s="134"/>
      <c r="AU583" s="134"/>
      <c r="AV583" s="134"/>
      <c r="AW583" s="134"/>
      <c r="AX583" s="134"/>
      <c r="AY583" s="134"/>
      <c r="AZ583" s="134"/>
      <c r="BA583" s="134"/>
      <c r="BB583" s="134"/>
    </row>
    <row r="584">
      <c r="A584" s="199" t="str">
        <f>Data!A812</f>
        <v>Leverkusen Council</v>
      </c>
      <c r="B584" s="140">
        <f>Data!E812</f>
        <v>43647</v>
      </c>
      <c r="C584" s="142">
        <f t="shared" si="583"/>
        <v>2532299</v>
      </c>
      <c r="D584" s="142">
        <f t="shared" ref="D584:J584" si="639">D583</f>
        <v>15962814</v>
      </c>
      <c r="E584" s="142">
        <f t="shared" si="639"/>
        <v>6229645</v>
      </c>
      <c r="F584" s="142">
        <f t="shared" si="639"/>
        <v>46296602</v>
      </c>
      <c r="G584" s="142">
        <f t="shared" si="639"/>
        <v>30817800</v>
      </c>
      <c r="H584" s="142">
        <f t="shared" si="639"/>
        <v>1954100</v>
      </c>
      <c r="I584" s="142">
        <f t="shared" si="639"/>
        <v>11291241</v>
      </c>
      <c r="J584" s="142">
        <f t="shared" si="639"/>
        <v>4894244</v>
      </c>
      <c r="K584" s="141">
        <f>Data!D812+K583</f>
        <v>3072171</v>
      </c>
      <c r="L584" s="142">
        <f t="shared" ref="L584:S584" si="640">L583</f>
        <v>954968</v>
      </c>
      <c r="M584" s="142">
        <f t="shared" si="640"/>
        <v>21774</v>
      </c>
      <c r="N584" s="142">
        <f t="shared" si="640"/>
        <v>7522596</v>
      </c>
      <c r="O584" s="142">
        <f t="shared" si="640"/>
        <v>3378300</v>
      </c>
      <c r="P584" s="142">
        <f t="shared" si="640"/>
        <v>148000</v>
      </c>
      <c r="Q584" s="142">
        <f t="shared" si="640"/>
        <v>20046</v>
      </c>
      <c r="R584" s="142">
        <f t="shared" si="640"/>
        <v>1026293</v>
      </c>
      <c r="S584" s="142">
        <f t="shared" si="640"/>
        <v>771069</v>
      </c>
      <c r="T584" s="142"/>
      <c r="U584" s="142"/>
      <c r="V584" s="142"/>
      <c r="W584" s="142"/>
      <c r="X584" s="142"/>
      <c r="Y584" s="142"/>
      <c r="Z584" s="142"/>
      <c r="AA584" s="142"/>
      <c r="AB584" s="142"/>
      <c r="AC584" s="142"/>
      <c r="AD584" s="142"/>
      <c r="AE584" s="142"/>
      <c r="AF584" s="142"/>
      <c r="AG584" s="168" t="s">
        <v>2360</v>
      </c>
      <c r="AH584" s="144">
        <f t="shared" si="293"/>
        <v>136893962</v>
      </c>
      <c r="AI584" s="145">
        <f t="shared" si="294"/>
        <v>43647</v>
      </c>
      <c r="AJ584" s="143">
        <f t="shared" si="297"/>
        <v>794</v>
      </c>
      <c r="AK584" s="146">
        <v>1.0</v>
      </c>
      <c r="AL584" s="146">
        <f t="shared" si="641"/>
        <v>793</v>
      </c>
      <c r="AM584" s="143">
        <f t="shared" si="628"/>
        <v>16</v>
      </c>
      <c r="AN584" s="142"/>
      <c r="AO584" s="134"/>
      <c r="AP584" s="134"/>
      <c r="AQ584" s="134"/>
      <c r="AR584" s="134"/>
      <c r="AS584" s="134"/>
      <c r="AT584" s="134"/>
      <c r="AU584" s="134"/>
      <c r="AV584" s="134"/>
      <c r="AW584" s="134"/>
      <c r="AX584" s="134"/>
      <c r="AY584" s="134"/>
      <c r="AZ584" s="134"/>
      <c r="BA584" s="134"/>
      <c r="BB584" s="134"/>
    </row>
    <row r="585">
      <c r="A585" s="199" t="str">
        <f>Data!A811</f>
        <v>Lemwerder Municipal Council</v>
      </c>
      <c r="B585" s="140">
        <f>Data!E811</f>
        <v>43647</v>
      </c>
      <c r="C585" s="142">
        <f t="shared" si="583"/>
        <v>2532299</v>
      </c>
      <c r="D585" s="142">
        <f t="shared" ref="D585:J585" si="642">D584</f>
        <v>15962814</v>
      </c>
      <c r="E585" s="142">
        <f t="shared" si="642"/>
        <v>6229645</v>
      </c>
      <c r="F585" s="142">
        <f t="shared" si="642"/>
        <v>46296602</v>
      </c>
      <c r="G585" s="142">
        <f t="shared" si="642"/>
        <v>30817800</v>
      </c>
      <c r="H585" s="142">
        <f t="shared" si="642"/>
        <v>1954100</v>
      </c>
      <c r="I585" s="142">
        <f t="shared" si="642"/>
        <v>11291241</v>
      </c>
      <c r="J585" s="142">
        <f t="shared" si="642"/>
        <v>4894244</v>
      </c>
      <c r="K585" s="141">
        <f>Data!D811+K584</f>
        <v>3079185</v>
      </c>
      <c r="L585" s="142">
        <f t="shared" ref="L585:S585" si="643">L584</f>
        <v>954968</v>
      </c>
      <c r="M585" s="142">
        <f t="shared" si="643"/>
        <v>21774</v>
      </c>
      <c r="N585" s="142">
        <f t="shared" si="643"/>
        <v>7522596</v>
      </c>
      <c r="O585" s="142">
        <f t="shared" si="643"/>
        <v>3378300</v>
      </c>
      <c r="P585" s="142">
        <f t="shared" si="643"/>
        <v>148000</v>
      </c>
      <c r="Q585" s="142">
        <f t="shared" si="643"/>
        <v>20046</v>
      </c>
      <c r="R585" s="142">
        <f t="shared" si="643"/>
        <v>1026293</v>
      </c>
      <c r="S585" s="142">
        <f t="shared" si="643"/>
        <v>771069</v>
      </c>
      <c r="T585" s="142"/>
      <c r="U585" s="142"/>
      <c r="V585" s="142"/>
      <c r="W585" s="142"/>
      <c r="X585" s="142"/>
      <c r="Y585" s="142"/>
      <c r="Z585" s="142"/>
      <c r="AA585" s="142"/>
      <c r="AB585" s="142"/>
      <c r="AC585" s="142"/>
      <c r="AD585" s="142"/>
      <c r="AE585" s="142"/>
      <c r="AF585" s="142"/>
      <c r="AG585" s="168" t="s">
        <v>2360</v>
      </c>
      <c r="AH585" s="144">
        <f t="shared" si="293"/>
        <v>136900976</v>
      </c>
      <c r="AI585" s="145">
        <f t="shared" si="294"/>
        <v>43647</v>
      </c>
      <c r="AJ585" s="143">
        <f t="shared" si="297"/>
        <v>795</v>
      </c>
      <c r="AK585" s="146">
        <v>1.0</v>
      </c>
      <c r="AL585" s="146">
        <f t="shared" si="641"/>
        <v>793</v>
      </c>
      <c r="AM585" s="143">
        <f t="shared" si="628"/>
        <v>16</v>
      </c>
      <c r="AN585" s="142"/>
      <c r="AO585" s="134"/>
      <c r="AP585" s="134"/>
      <c r="AQ585" s="134"/>
      <c r="AR585" s="134"/>
      <c r="AS585" s="134"/>
      <c r="AT585" s="134"/>
      <c r="AU585" s="134"/>
      <c r="AV585" s="134"/>
      <c r="AW585" s="134"/>
      <c r="AX585" s="134"/>
      <c r="AY585" s="134"/>
      <c r="AZ585" s="134"/>
      <c r="BA585" s="134"/>
      <c r="BB585" s="134"/>
    </row>
    <row r="586">
      <c r="A586" s="203" t="str">
        <f>Work!A443</f>
        <v>Bottrop City Council</v>
      </c>
      <c r="B586" s="140">
        <f>Work!G443</f>
        <v>43648</v>
      </c>
      <c r="C586" s="142">
        <f t="shared" si="583"/>
        <v>2532299</v>
      </c>
      <c r="D586" s="142">
        <f t="shared" ref="D586:J586" si="644">D585</f>
        <v>15962814</v>
      </c>
      <c r="E586" s="142">
        <f t="shared" si="644"/>
        <v>6229645</v>
      </c>
      <c r="F586" s="142">
        <f t="shared" si="644"/>
        <v>46296602</v>
      </c>
      <c r="G586" s="142">
        <f t="shared" si="644"/>
        <v>30817800</v>
      </c>
      <c r="H586" s="142">
        <f t="shared" si="644"/>
        <v>1954100</v>
      </c>
      <c r="I586" s="142">
        <f t="shared" si="644"/>
        <v>11291241</v>
      </c>
      <c r="J586" s="142">
        <f t="shared" si="644"/>
        <v>4894244</v>
      </c>
      <c r="K586" s="141">
        <f>Work!E443+K585</f>
        <v>3196549</v>
      </c>
      <c r="L586" s="142">
        <f t="shared" ref="L586:S586" si="645">L585</f>
        <v>954968</v>
      </c>
      <c r="M586" s="142">
        <f t="shared" si="645"/>
        <v>21774</v>
      </c>
      <c r="N586" s="142">
        <f t="shared" si="645"/>
        <v>7522596</v>
      </c>
      <c r="O586" s="142">
        <f t="shared" si="645"/>
        <v>3378300</v>
      </c>
      <c r="P586" s="142">
        <f t="shared" si="645"/>
        <v>148000</v>
      </c>
      <c r="Q586" s="142">
        <f t="shared" si="645"/>
        <v>20046</v>
      </c>
      <c r="R586" s="142">
        <f t="shared" si="645"/>
        <v>1026293</v>
      </c>
      <c r="S586" s="142">
        <f t="shared" si="645"/>
        <v>771069</v>
      </c>
      <c r="T586" s="142"/>
      <c r="U586" s="142"/>
      <c r="V586" s="142"/>
      <c r="W586" s="142"/>
      <c r="X586" s="142"/>
      <c r="Y586" s="142"/>
      <c r="Z586" s="142"/>
      <c r="AA586" s="142"/>
      <c r="AB586" s="142"/>
      <c r="AC586" s="142"/>
      <c r="AD586" s="142"/>
      <c r="AE586" s="142"/>
      <c r="AF586" s="142"/>
      <c r="AG586" s="146" t="s">
        <v>2360</v>
      </c>
      <c r="AH586" s="144">
        <f t="shared" si="293"/>
        <v>137018340</v>
      </c>
      <c r="AI586" s="145">
        <f t="shared" si="294"/>
        <v>43648</v>
      </c>
      <c r="AJ586" s="143">
        <f t="shared" si="297"/>
        <v>796</v>
      </c>
      <c r="AK586" s="146">
        <v>1.0</v>
      </c>
      <c r="AL586" s="146">
        <f t="shared" ref="AL586:AL587" si="648">sum(AK166:AK586)</f>
        <v>796</v>
      </c>
      <c r="AM586" s="143">
        <f t="shared" ref="AM586:AM587" si="649">AM583</f>
        <v>16</v>
      </c>
      <c r="AN586" s="142"/>
      <c r="AO586" s="134"/>
      <c r="AP586" s="134"/>
      <c r="AQ586" s="134"/>
      <c r="AR586" s="134"/>
      <c r="AS586" s="134"/>
      <c r="AT586" s="134"/>
      <c r="AU586" s="134"/>
      <c r="AV586" s="134"/>
      <c r="AW586" s="134"/>
      <c r="AX586" s="134"/>
      <c r="AY586" s="134"/>
      <c r="AZ586" s="134"/>
      <c r="BA586" s="134"/>
      <c r="BB586" s="134"/>
    </row>
    <row r="587">
      <c r="A587" s="199" t="str">
        <f>Data!A790</f>
        <v>Haan Town Council</v>
      </c>
      <c r="B587" s="140">
        <f>Data!E790</f>
        <v>43648</v>
      </c>
      <c r="C587" s="142">
        <f t="shared" si="583"/>
        <v>2532299</v>
      </c>
      <c r="D587" s="142">
        <f t="shared" ref="D587:J587" si="646">D586</f>
        <v>15962814</v>
      </c>
      <c r="E587" s="142">
        <f t="shared" si="646"/>
        <v>6229645</v>
      </c>
      <c r="F587" s="142">
        <f t="shared" si="646"/>
        <v>46296602</v>
      </c>
      <c r="G587" s="142">
        <f t="shared" si="646"/>
        <v>30817800</v>
      </c>
      <c r="H587" s="142">
        <f t="shared" si="646"/>
        <v>1954100</v>
      </c>
      <c r="I587" s="142">
        <f t="shared" si="646"/>
        <v>11291241</v>
      </c>
      <c r="J587" s="142">
        <f t="shared" si="646"/>
        <v>4894244</v>
      </c>
      <c r="K587" s="210">
        <f>Data!D790+K586</f>
        <v>3227033</v>
      </c>
      <c r="L587" s="142">
        <f t="shared" ref="L587:S587" si="647">L586</f>
        <v>954968</v>
      </c>
      <c r="M587" s="142">
        <f t="shared" si="647"/>
        <v>21774</v>
      </c>
      <c r="N587" s="142">
        <f t="shared" si="647"/>
        <v>7522596</v>
      </c>
      <c r="O587" s="142">
        <f t="shared" si="647"/>
        <v>3378300</v>
      </c>
      <c r="P587" s="142">
        <f t="shared" si="647"/>
        <v>148000</v>
      </c>
      <c r="Q587" s="142">
        <f t="shared" si="647"/>
        <v>20046</v>
      </c>
      <c r="R587" s="142">
        <f t="shared" si="647"/>
        <v>1026293</v>
      </c>
      <c r="S587" s="142">
        <f t="shared" si="647"/>
        <v>771069</v>
      </c>
      <c r="T587" s="142"/>
      <c r="U587" s="142"/>
      <c r="V587" s="142"/>
      <c r="W587" s="142"/>
      <c r="X587" s="142"/>
      <c r="Y587" s="142"/>
      <c r="Z587" s="142"/>
      <c r="AA587" s="142"/>
      <c r="AB587" s="142"/>
      <c r="AC587" s="142"/>
      <c r="AD587" s="142"/>
      <c r="AE587" s="142"/>
      <c r="AF587" s="142"/>
      <c r="AG587" s="146" t="s">
        <v>2360</v>
      </c>
      <c r="AH587" s="144">
        <f t="shared" si="293"/>
        <v>137048824</v>
      </c>
      <c r="AI587" s="145">
        <f t="shared" si="294"/>
        <v>43648</v>
      </c>
      <c r="AJ587" s="143">
        <f t="shared" si="297"/>
        <v>797</v>
      </c>
      <c r="AK587" s="146">
        <v>1.0</v>
      </c>
      <c r="AL587" s="146">
        <f t="shared" si="648"/>
        <v>796</v>
      </c>
      <c r="AM587" s="143">
        <f t="shared" si="649"/>
        <v>16</v>
      </c>
      <c r="AN587" s="142"/>
      <c r="AO587" s="134"/>
      <c r="AP587" s="134"/>
      <c r="AQ587" s="134"/>
      <c r="AR587" s="134"/>
      <c r="AS587" s="134"/>
      <c r="AT587" s="134"/>
      <c r="AU587" s="134"/>
      <c r="AV587" s="134"/>
      <c r="AW587" s="134"/>
      <c r="AX587" s="134"/>
      <c r="AY587" s="134"/>
      <c r="AZ587" s="134"/>
      <c r="BA587" s="134"/>
      <c r="BB587" s="134"/>
    </row>
    <row r="588">
      <c r="A588" s="203" t="str">
        <f>Work!A278</f>
        <v>Denbighshire County Council</v>
      </c>
      <c r="B588" s="140">
        <f>Work!G278</f>
        <v>43648</v>
      </c>
      <c r="C588" s="142">
        <f t="shared" si="583"/>
        <v>2532299</v>
      </c>
      <c r="D588" s="142">
        <f t="shared" ref="D588:S588" si="650">D587</f>
        <v>15962814</v>
      </c>
      <c r="E588" s="142">
        <f t="shared" si="650"/>
        <v>6229645</v>
      </c>
      <c r="F588" s="163">
        <f t="shared" si="650"/>
        <v>46296602</v>
      </c>
      <c r="G588" s="142">
        <f t="shared" si="650"/>
        <v>30817800</v>
      </c>
      <c r="H588" s="142">
        <f t="shared" si="650"/>
        <v>1954100</v>
      </c>
      <c r="I588" s="142">
        <f t="shared" si="650"/>
        <v>11291241</v>
      </c>
      <c r="J588" s="142">
        <f t="shared" si="650"/>
        <v>4894244</v>
      </c>
      <c r="K588" s="142">
        <f t="shared" si="650"/>
        <v>3227033</v>
      </c>
      <c r="L588" s="142">
        <f t="shared" si="650"/>
        <v>954968</v>
      </c>
      <c r="M588" s="142">
        <f t="shared" si="650"/>
        <v>21774</v>
      </c>
      <c r="N588" s="142">
        <f t="shared" si="650"/>
        <v>7522596</v>
      </c>
      <c r="O588" s="142">
        <f t="shared" si="650"/>
        <v>3378300</v>
      </c>
      <c r="P588" s="142">
        <f t="shared" si="650"/>
        <v>148000</v>
      </c>
      <c r="Q588" s="142">
        <f t="shared" si="650"/>
        <v>20046</v>
      </c>
      <c r="R588" s="142">
        <f t="shared" si="650"/>
        <v>1026293</v>
      </c>
      <c r="S588" s="142">
        <f t="shared" si="650"/>
        <v>771069</v>
      </c>
      <c r="T588" s="142"/>
      <c r="U588" s="142"/>
      <c r="V588" s="142"/>
      <c r="W588" s="142"/>
      <c r="X588" s="142"/>
      <c r="Y588" s="142"/>
      <c r="Z588" s="142"/>
      <c r="AA588" s="142"/>
      <c r="AB588" s="142"/>
      <c r="AC588" s="142"/>
      <c r="AD588" s="142"/>
      <c r="AE588" s="142"/>
      <c r="AF588" s="142"/>
      <c r="AG588" s="146" t="s">
        <v>1086</v>
      </c>
      <c r="AH588" s="144">
        <f t="shared" si="293"/>
        <v>137048824</v>
      </c>
      <c r="AI588" s="145">
        <f t="shared" si="294"/>
        <v>43648</v>
      </c>
      <c r="AJ588" s="143">
        <f t="shared" si="297"/>
        <v>798</v>
      </c>
      <c r="AK588" s="146">
        <v>1.0</v>
      </c>
      <c r="AL588" s="146">
        <f>sum(AK166:AK588)</f>
        <v>798</v>
      </c>
      <c r="AM588" s="143">
        <f>AM586</f>
        <v>16</v>
      </c>
      <c r="AN588" s="142"/>
      <c r="AO588" s="134"/>
      <c r="AP588" s="134"/>
      <c r="AQ588" s="134"/>
      <c r="AR588" s="134"/>
      <c r="AS588" s="134"/>
      <c r="AT588" s="134"/>
      <c r="AU588" s="134"/>
      <c r="AV588" s="134"/>
      <c r="AW588" s="134"/>
      <c r="AX588" s="134"/>
      <c r="AY588" s="134"/>
      <c r="AZ588" s="134"/>
      <c r="BA588" s="134"/>
      <c r="BB588" s="134"/>
    </row>
    <row r="589">
      <c r="A589" s="199" t="str">
        <f>Data!A190</f>
        <v>Bovey Tracey Town Council</v>
      </c>
      <c r="B589" s="140">
        <f>Data!E190</f>
        <v>43647</v>
      </c>
      <c r="C589" s="142">
        <f t="shared" si="583"/>
        <v>2532299</v>
      </c>
      <c r="D589" s="142">
        <f t="shared" ref="D589:S589" si="651">D588</f>
        <v>15962814</v>
      </c>
      <c r="E589" s="142">
        <f t="shared" si="651"/>
        <v>6229645</v>
      </c>
      <c r="F589" s="192">
        <f t="shared" si="651"/>
        <v>46296602</v>
      </c>
      <c r="G589" s="142">
        <f t="shared" si="651"/>
        <v>30817800</v>
      </c>
      <c r="H589" s="142">
        <f t="shared" si="651"/>
        <v>1954100</v>
      </c>
      <c r="I589" s="142">
        <f t="shared" si="651"/>
        <v>11291241</v>
      </c>
      <c r="J589" s="142">
        <f t="shared" si="651"/>
        <v>4894244</v>
      </c>
      <c r="K589" s="142">
        <f t="shared" si="651"/>
        <v>3227033</v>
      </c>
      <c r="L589" s="142">
        <f t="shared" si="651"/>
        <v>954968</v>
      </c>
      <c r="M589" s="142">
        <f t="shared" si="651"/>
        <v>21774</v>
      </c>
      <c r="N589" s="142">
        <f t="shared" si="651"/>
        <v>7522596</v>
      </c>
      <c r="O589" s="142">
        <f t="shared" si="651"/>
        <v>3378300</v>
      </c>
      <c r="P589" s="142">
        <f t="shared" si="651"/>
        <v>148000</v>
      </c>
      <c r="Q589" s="142">
        <f t="shared" si="651"/>
        <v>20046</v>
      </c>
      <c r="R589" s="142">
        <f t="shared" si="651"/>
        <v>1026293</v>
      </c>
      <c r="S589" s="142">
        <f t="shared" si="651"/>
        <v>771069</v>
      </c>
      <c r="T589" s="142"/>
      <c r="U589" s="142"/>
      <c r="V589" s="142"/>
      <c r="W589" s="142"/>
      <c r="X589" s="142"/>
      <c r="Y589" s="142"/>
      <c r="Z589" s="142"/>
      <c r="AA589" s="142"/>
      <c r="AB589" s="142"/>
      <c r="AC589" s="142"/>
      <c r="AD589" s="142"/>
      <c r="AE589" s="142"/>
      <c r="AF589" s="142"/>
      <c r="AG589" s="146" t="s">
        <v>1284</v>
      </c>
      <c r="AH589" s="144">
        <f t="shared" si="293"/>
        <v>137048824</v>
      </c>
      <c r="AI589" s="145">
        <f t="shared" si="294"/>
        <v>43647</v>
      </c>
      <c r="AJ589" s="143">
        <f t="shared" si="297"/>
        <v>799</v>
      </c>
      <c r="AK589" s="146">
        <v>1.0</v>
      </c>
      <c r="AL589" s="164"/>
      <c r="AM589" s="143">
        <f t="shared" ref="AM589:AM590" si="653">AM588</f>
        <v>16</v>
      </c>
      <c r="AN589" s="142"/>
      <c r="AO589" s="134"/>
      <c r="AP589" s="134"/>
      <c r="AQ589" s="134"/>
      <c r="AR589" s="134"/>
      <c r="AS589" s="134"/>
      <c r="AT589" s="134"/>
      <c r="AU589" s="134"/>
      <c r="AV589" s="134"/>
      <c r="AW589" s="134"/>
      <c r="AX589" s="134"/>
      <c r="AY589" s="134"/>
      <c r="AZ589" s="134"/>
      <c r="BA589" s="134"/>
      <c r="BB589" s="134"/>
    </row>
    <row r="590">
      <c r="A590" s="199" t="str">
        <f>Data!A552</f>
        <v>Torridge District Council</v>
      </c>
      <c r="B590" s="140">
        <f>Data!E552</f>
        <v>43647</v>
      </c>
      <c r="C590" s="142">
        <f t="shared" si="583"/>
        <v>2532299</v>
      </c>
      <c r="D590" s="142">
        <f t="shared" ref="D590:S590" si="652">D589</f>
        <v>15962814</v>
      </c>
      <c r="E590" s="142">
        <f t="shared" si="652"/>
        <v>6229645</v>
      </c>
      <c r="F590" s="192">
        <f t="shared" si="652"/>
        <v>46296602</v>
      </c>
      <c r="G590" s="142">
        <f t="shared" si="652"/>
        <v>30817800</v>
      </c>
      <c r="H590" s="142">
        <f t="shared" si="652"/>
        <v>1954100</v>
      </c>
      <c r="I590" s="142">
        <f t="shared" si="652"/>
        <v>11291241</v>
      </c>
      <c r="J590" s="142">
        <f t="shared" si="652"/>
        <v>4894244</v>
      </c>
      <c r="K590" s="142">
        <f t="shared" si="652"/>
        <v>3227033</v>
      </c>
      <c r="L590" s="142">
        <f t="shared" si="652"/>
        <v>954968</v>
      </c>
      <c r="M590" s="142">
        <f t="shared" si="652"/>
        <v>21774</v>
      </c>
      <c r="N590" s="142">
        <f t="shared" si="652"/>
        <v>7522596</v>
      </c>
      <c r="O590" s="142">
        <f t="shared" si="652"/>
        <v>3378300</v>
      </c>
      <c r="P590" s="142">
        <f t="shared" si="652"/>
        <v>148000</v>
      </c>
      <c r="Q590" s="142">
        <f t="shared" si="652"/>
        <v>20046</v>
      </c>
      <c r="R590" s="142">
        <f t="shared" si="652"/>
        <v>1026293</v>
      </c>
      <c r="S590" s="142">
        <f t="shared" si="652"/>
        <v>771069</v>
      </c>
      <c r="T590" s="142"/>
      <c r="U590" s="142"/>
      <c r="V590" s="142"/>
      <c r="W590" s="142"/>
      <c r="X590" s="142"/>
      <c r="Y590" s="142"/>
      <c r="Z590" s="142"/>
      <c r="AA590" s="142"/>
      <c r="AB590" s="142"/>
      <c r="AC590" s="142"/>
      <c r="AD590" s="142"/>
      <c r="AE590" s="142"/>
      <c r="AF590" s="142"/>
      <c r="AG590" s="146" t="s">
        <v>1284</v>
      </c>
      <c r="AH590" s="144">
        <f t="shared" si="293"/>
        <v>137048824</v>
      </c>
      <c r="AI590" s="145">
        <f t="shared" si="294"/>
        <v>43647</v>
      </c>
      <c r="AJ590" s="143">
        <f t="shared" si="297"/>
        <v>800</v>
      </c>
      <c r="AK590" s="146">
        <v>1.0</v>
      </c>
      <c r="AL590" s="164"/>
      <c r="AM590" s="143">
        <f t="shared" si="653"/>
        <v>16</v>
      </c>
      <c r="AN590" s="142"/>
      <c r="AO590" s="134"/>
      <c r="AP590" s="134"/>
      <c r="AQ590" s="134"/>
      <c r="AR590" s="134"/>
      <c r="AS590" s="134"/>
      <c r="AT590" s="134"/>
      <c r="AU590" s="134"/>
      <c r="AV590" s="134"/>
      <c r="AW590" s="134"/>
      <c r="AX590" s="134"/>
      <c r="AY590" s="134"/>
      <c r="AZ590" s="134"/>
      <c r="BA590" s="134"/>
      <c r="BB590" s="134"/>
    </row>
    <row r="591">
      <c r="A591" s="199" t="str">
        <f>Data!A204</f>
        <v>Broadclyst Parish Council</v>
      </c>
      <c r="B591" s="140">
        <f>Data!E204</f>
        <v>43647</v>
      </c>
      <c r="C591" s="142">
        <f t="shared" si="583"/>
        <v>2532299</v>
      </c>
      <c r="D591" s="142">
        <f t="shared" ref="D591:S591" si="654">D590</f>
        <v>15962814</v>
      </c>
      <c r="E591" s="142">
        <f t="shared" si="654"/>
        <v>6229645</v>
      </c>
      <c r="F591" s="192">
        <f t="shared" si="654"/>
        <v>46296602</v>
      </c>
      <c r="G591" s="142">
        <f t="shared" si="654"/>
        <v>30817800</v>
      </c>
      <c r="H591" s="142">
        <f t="shared" si="654"/>
        <v>1954100</v>
      </c>
      <c r="I591" s="142">
        <f t="shared" si="654"/>
        <v>11291241</v>
      </c>
      <c r="J591" s="142">
        <f t="shared" si="654"/>
        <v>4894244</v>
      </c>
      <c r="K591" s="142">
        <f t="shared" si="654"/>
        <v>3227033</v>
      </c>
      <c r="L591" s="142">
        <f t="shared" si="654"/>
        <v>954968</v>
      </c>
      <c r="M591" s="142">
        <f t="shared" si="654"/>
        <v>21774</v>
      </c>
      <c r="N591" s="142">
        <f t="shared" si="654"/>
        <v>7522596</v>
      </c>
      <c r="O591" s="142">
        <f t="shared" si="654"/>
        <v>3378300</v>
      </c>
      <c r="P591" s="142">
        <f t="shared" si="654"/>
        <v>148000</v>
      </c>
      <c r="Q591" s="142">
        <f t="shared" si="654"/>
        <v>20046</v>
      </c>
      <c r="R591" s="142">
        <f t="shared" si="654"/>
        <v>1026293</v>
      </c>
      <c r="S591" s="142">
        <f t="shared" si="654"/>
        <v>771069</v>
      </c>
      <c r="T591" s="142"/>
      <c r="U591" s="142"/>
      <c r="V591" s="142"/>
      <c r="W591" s="142"/>
      <c r="X591" s="142"/>
      <c r="Y591" s="142"/>
      <c r="Z591" s="142"/>
      <c r="AA591" s="142"/>
      <c r="AB591" s="142"/>
      <c r="AC591" s="142"/>
      <c r="AD591" s="142"/>
      <c r="AE591" s="142"/>
      <c r="AF591" s="142"/>
      <c r="AG591" s="146" t="s">
        <v>1284</v>
      </c>
      <c r="AH591" s="144">
        <f t="shared" si="293"/>
        <v>137048824</v>
      </c>
      <c r="AI591" s="145">
        <f t="shared" si="294"/>
        <v>43647</v>
      </c>
      <c r="AJ591" s="143">
        <f t="shared" si="297"/>
        <v>801</v>
      </c>
      <c r="AK591" s="146">
        <v>1.0</v>
      </c>
      <c r="AL591" s="164"/>
      <c r="AM591" s="143">
        <f>AM589</f>
        <v>16</v>
      </c>
      <c r="AN591" s="142"/>
      <c r="AO591" s="134"/>
      <c r="AP591" s="134"/>
      <c r="AQ591" s="134"/>
      <c r="AR591" s="134"/>
      <c r="AS591" s="134"/>
      <c r="AT591" s="134"/>
      <c r="AU591" s="134"/>
      <c r="AV591" s="134"/>
      <c r="AW591" s="134"/>
      <c r="AX591" s="134"/>
      <c r="AY591" s="134"/>
      <c r="AZ591" s="134"/>
      <c r="BA591" s="134"/>
      <c r="BB591" s="134"/>
    </row>
    <row r="592">
      <c r="A592" s="203" t="str">
        <f>Work!A496</f>
        <v>Melendugno City Council</v>
      </c>
      <c r="B592" s="140">
        <f>Work!G496</f>
        <v>43647</v>
      </c>
      <c r="C592" s="142">
        <f t="shared" si="583"/>
        <v>2532299</v>
      </c>
      <c r="D592" s="142">
        <f t="shared" ref="D592:H592" si="655">D591</f>
        <v>15962814</v>
      </c>
      <c r="E592" s="142">
        <f t="shared" si="655"/>
        <v>6229645</v>
      </c>
      <c r="F592" s="142">
        <f t="shared" si="655"/>
        <v>46296602</v>
      </c>
      <c r="G592" s="142">
        <f t="shared" si="655"/>
        <v>30817800</v>
      </c>
      <c r="H592" s="142">
        <f t="shared" si="655"/>
        <v>1954100</v>
      </c>
      <c r="I592" s="141">
        <f>Work!E496+I591</f>
        <v>11301240</v>
      </c>
      <c r="J592" s="142">
        <f t="shared" ref="J592:S592" si="656">J591</f>
        <v>4894244</v>
      </c>
      <c r="K592" s="142">
        <f t="shared" si="656"/>
        <v>3227033</v>
      </c>
      <c r="L592" s="142">
        <f t="shared" si="656"/>
        <v>954968</v>
      </c>
      <c r="M592" s="142">
        <f t="shared" si="656"/>
        <v>21774</v>
      </c>
      <c r="N592" s="142">
        <f t="shared" si="656"/>
        <v>7522596</v>
      </c>
      <c r="O592" s="142">
        <f t="shared" si="656"/>
        <v>3378300</v>
      </c>
      <c r="P592" s="142">
        <f t="shared" si="656"/>
        <v>148000</v>
      </c>
      <c r="Q592" s="142">
        <f t="shared" si="656"/>
        <v>20046</v>
      </c>
      <c r="R592" s="142">
        <f t="shared" si="656"/>
        <v>1026293</v>
      </c>
      <c r="S592" s="142">
        <f t="shared" si="656"/>
        <v>771069</v>
      </c>
      <c r="T592" s="142"/>
      <c r="U592" s="142"/>
      <c r="V592" s="142"/>
      <c r="W592" s="142"/>
      <c r="X592" s="142"/>
      <c r="Y592" s="142"/>
      <c r="Z592" s="142"/>
      <c r="AA592" s="142"/>
      <c r="AB592" s="142"/>
      <c r="AC592" s="142"/>
      <c r="AD592" s="142"/>
      <c r="AE592" s="142"/>
      <c r="AF592" s="142"/>
      <c r="AG592" s="146" t="s">
        <v>2288</v>
      </c>
      <c r="AH592" s="144">
        <f t="shared" si="293"/>
        <v>137058823</v>
      </c>
      <c r="AI592" s="145">
        <f t="shared" si="294"/>
        <v>43647</v>
      </c>
      <c r="AJ592" s="143">
        <f t="shared" si="297"/>
        <v>802</v>
      </c>
      <c r="AK592" s="146">
        <v>1.0</v>
      </c>
      <c r="AL592" s="146">
        <f>sum(AK166:AK592)</f>
        <v>802</v>
      </c>
      <c r="AM592" s="143">
        <f t="shared" ref="AM592:AM602" si="658">AM591</f>
        <v>16</v>
      </c>
      <c r="AN592" s="142"/>
      <c r="AO592" s="134"/>
      <c r="AP592" s="134"/>
      <c r="AQ592" s="134"/>
      <c r="AR592" s="134"/>
      <c r="AS592" s="134"/>
      <c r="AT592" s="134"/>
      <c r="AU592" s="134"/>
      <c r="AV592" s="134"/>
      <c r="AW592" s="134"/>
      <c r="AX592" s="134"/>
      <c r="AY592" s="134"/>
      <c r="AZ592" s="134"/>
      <c r="BA592" s="134"/>
      <c r="BB592" s="134"/>
    </row>
    <row r="593">
      <c r="A593" s="203" t="str">
        <f>Work!A393</f>
        <v>Squamish Council</v>
      </c>
      <c r="B593" s="140">
        <f>Work!G393</f>
        <v>43648</v>
      </c>
      <c r="C593" s="142">
        <f t="shared" si="583"/>
        <v>2532299</v>
      </c>
      <c r="D593" s="142">
        <f t="shared" ref="D593:S593" si="657">D592</f>
        <v>15962814</v>
      </c>
      <c r="E593" s="142">
        <f t="shared" si="657"/>
        <v>6229645</v>
      </c>
      <c r="F593" s="142">
        <f t="shared" si="657"/>
        <v>46296602</v>
      </c>
      <c r="G593" s="192">
        <f t="shared" si="657"/>
        <v>30817800</v>
      </c>
      <c r="H593" s="142">
        <f t="shared" si="657"/>
        <v>1954100</v>
      </c>
      <c r="I593" s="142">
        <f t="shared" si="657"/>
        <v>11301240</v>
      </c>
      <c r="J593" s="142">
        <f t="shared" si="657"/>
        <v>4894244</v>
      </c>
      <c r="K593" s="142">
        <f t="shared" si="657"/>
        <v>3227033</v>
      </c>
      <c r="L593" s="142">
        <f t="shared" si="657"/>
        <v>954968</v>
      </c>
      <c r="M593" s="142">
        <f t="shared" si="657"/>
        <v>21774</v>
      </c>
      <c r="N593" s="142">
        <f t="shared" si="657"/>
        <v>7522596</v>
      </c>
      <c r="O593" s="142">
        <f t="shared" si="657"/>
        <v>3378300</v>
      </c>
      <c r="P593" s="142">
        <f t="shared" si="657"/>
        <v>148000</v>
      </c>
      <c r="Q593" s="142">
        <f t="shared" si="657"/>
        <v>20046</v>
      </c>
      <c r="R593" s="142">
        <f t="shared" si="657"/>
        <v>1026293</v>
      </c>
      <c r="S593" s="142">
        <f t="shared" si="657"/>
        <v>771069</v>
      </c>
      <c r="T593" s="142"/>
      <c r="U593" s="142"/>
      <c r="V593" s="142"/>
      <c r="W593" s="142"/>
      <c r="X593" s="142"/>
      <c r="Y593" s="142"/>
      <c r="Z593" s="142"/>
      <c r="AA593" s="142"/>
      <c r="AB593" s="142"/>
      <c r="AC593" s="142"/>
      <c r="AD593" s="142"/>
      <c r="AE593" s="142"/>
      <c r="AF593" s="142"/>
      <c r="AG593" s="146" t="s">
        <v>1206</v>
      </c>
      <c r="AH593" s="144">
        <f t="shared" si="293"/>
        <v>137058823</v>
      </c>
      <c r="AI593" s="145">
        <f t="shared" si="294"/>
        <v>43648</v>
      </c>
      <c r="AJ593" s="143">
        <f t="shared" si="297"/>
        <v>803</v>
      </c>
      <c r="AK593" s="146">
        <v>1.0</v>
      </c>
      <c r="AL593" s="146">
        <f>sum(AK166:AK593)</f>
        <v>803</v>
      </c>
      <c r="AM593" s="143">
        <f t="shared" si="658"/>
        <v>16</v>
      </c>
      <c r="AN593" s="142"/>
      <c r="AO593" s="134"/>
      <c r="AP593" s="134"/>
      <c r="AQ593" s="134"/>
      <c r="AR593" s="134"/>
      <c r="AS593" s="134"/>
      <c r="AT593" s="134"/>
      <c r="AU593" s="134"/>
      <c r="AV593" s="134"/>
      <c r="AW593" s="134"/>
      <c r="AX593" s="134"/>
      <c r="AY593" s="134"/>
      <c r="AZ593" s="134"/>
      <c r="BA593" s="134"/>
      <c r="BB593" s="134"/>
    </row>
    <row r="594">
      <c r="A594" s="203" t="str">
        <f>Work!A279</f>
        <v>West Berkshire Council</v>
      </c>
      <c r="B594" s="140">
        <f>Work!G279</f>
        <v>43648</v>
      </c>
      <c r="C594" s="142">
        <f t="shared" si="583"/>
        <v>2532299</v>
      </c>
      <c r="D594" s="142">
        <f t="shared" ref="D594:E594" si="659">D593</f>
        <v>15962814</v>
      </c>
      <c r="E594" s="142">
        <f t="shared" si="659"/>
        <v>6229645</v>
      </c>
      <c r="F594" s="141">
        <f>Work!E279+F593</f>
        <v>46455129</v>
      </c>
      <c r="G594" s="142">
        <f t="shared" ref="G594:S594" si="660">G593</f>
        <v>30817800</v>
      </c>
      <c r="H594" s="142">
        <f t="shared" si="660"/>
        <v>1954100</v>
      </c>
      <c r="I594" s="142">
        <f t="shared" si="660"/>
        <v>11301240</v>
      </c>
      <c r="J594" s="142">
        <f t="shared" si="660"/>
        <v>4894244</v>
      </c>
      <c r="K594" s="142">
        <f t="shared" si="660"/>
        <v>3227033</v>
      </c>
      <c r="L594" s="142">
        <f t="shared" si="660"/>
        <v>954968</v>
      </c>
      <c r="M594" s="142">
        <f t="shared" si="660"/>
        <v>21774</v>
      </c>
      <c r="N594" s="142">
        <f t="shared" si="660"/>
        <v>7522596</v>
      </c>
      <c r="O594" s="142">
        <f t="shared" si="660"/>
        <v>3378300</v>
      </c>
      <c r="P594" s="142">
        <f t="shared" si="660"/>
        <v>148000</v>
      </c>
      <c r="Q594" s="142">
        <f t="shared" si="660"/>
        <v>20046</v>
      </c>
      <c r="R594" s="142">
        <f t="shared" si="660"/>
        <v>1026293</v>
      </c>
      <c r="S594" s="142">
        <f t="shared" si="660"/>
        <v>771069</v>
      </c>
      <c r="T594" s="142"/>
      <c r="U594" s="142"/>
      <c r="V594" s="142"/>
      <c r="W594" s="142"/>
      <c r="X594" s="142"/>
      <c r="Y594" s="142"/>
      <c r="Z594" s="142"/>
      <c r="AA594" s="142"/>
      <c r="AB594" s="142"/>
      <c r="AC594" s="142"/>
      <c r="AD594" s="142"/>
      <c r="AE594" s="142"/>
      <c r="AF594" s="142"/>
      <c r="AG594" s="146" t="s">
        <v>1086</v>
      </c>
      <c r="AH594" s="144">
        <f t="shared" si="293"/>
        <v>137217350</v>
      </c>
      <c r="AI594" s="145">
        <f t="shared" si="294"/>
        <v>43648</v>
      </c>
      <c r="AJ594" s="143">
        <f t="shared" si="297"/>
        <v>804</v>
      </c>
      <c r="AK594" s="146">
        <v>1.0</v>
      </c>
      <c r="AL594" s="146">
        <f>sum(AK166:AK594)</f>
        <v>804</v>
      </c>
      <c r="AM594" s="143">
        <f t="shared" si="658"/>
        <v>16</v>
      </c>
      <c r="AN594" s="142"/>
      <c r="AO594" s="134"/>
      <c r="AP594" s="134"/>
      <c r="AQ594" s="134"/>
      <c r="AR594" s="134"/>
      <c r="AS594" s="134"/>
      <c r="AT594" s="134"/>
      <c r="AU594" s="134"/>
      <c r="AV594" s="134"/>
      <c r="AW594" s="134"/>
      <c r="AX594" s="134"/>
      <c r="AY594" s="134"/>
      <c r="AZ594" s="134"/>
      <c r="BA594" s="134"/>
      <c r="BB594" s="134"/>
    </row>
    <row r="595">
      <c r="A595" s="203" t="str">
        <f>Work!A280</f>
        <v>Cotswold District Council</v>
      </c>
      <c r="B595" s="140">
        <f>Work!G280</f>
        <v>43649</v>
      </c>
      <c r="C595" s="142">
        <f t="shared" si="583"/>
        <v>2532299</v>
      </c>
      <c r="D595" s="142">
        <f t="shared" ref="D595:S595" si="661">D594</f>
        <v>15962814</v>
      </c>
      <c r="E595" s="142">
        <f t="shared" si="661"/>
        <v>6229645</v>
      </c>
      <c r="F595" s="163">
        <f t="shared" si="661"/>
        <v>46455129</v>
      </c>
      <c r="G595" s="142">
        <f t="shared" si="661"/>
        <v>30817800</v>
      </c>
      <c r="H595" s="142">
        <f t="shared" si="661"/>
        <v>1954100</v>
      </c>
      <c r="I595" s="142">
        <f t="shared" si="661"/>
        <v>11301240</v>
      </c>
      <c r="J595" s="142">
        <f t="shared" si="661"/>
        <v>4894244</v>
      </c>
      <c r="K595" s="142">
        <f t="shared" si="661"/>
        <v>3227033</v>
      </c>
      <c r="L595" s="142">
        <f t="shared" si="661"/>
        <v>954968</v>
      </c>
      <c r="M595" s="142">
        <f t="shared" si="661"/>
        <v>21774</v>
      </c>
      <c r="N595" s="142">
        <f t="shared" si="661"/>
        <v>7522596</v>
      </c>
      <c r="O595" s="142">
        <f t="shared" si="661"/>
        <v>3378300</v>
      </c>
      <c r="P595" s="142">
        <f t="shared" si="661"/>
        <v>148000</v>
      </c>
      <c r="Q595" s="142">
        <f t="shared" si="661"/>
        <v>20046</v>
      </c>
      <c r="R595" s="142">
        <f t="shared" si="661"/>
        <v>1026293</v>
      </c>
      <c r="S595" s="142">
        <f t="shared" si="661"/>
        <v>771069</v>
      </c>
      <c r="T595" s="142"/>
      <c r="U595" s="142"/>
      <c r="V595" s="142"/>
      <c r="W595" s="142"/>
      <c r="X595" s="142"/>
      <c r="Y595" s="142"/>
      <c r="Z595" s="142"/>
      <c r="AA595" s="142"/>
      <c r="AB595" s="142"/>
      <c r="AC595" s="142"/>
      <c r="AD595" s="142"/>
      <c r="AE595" s="142"/>
      <c r="AF595" s="142"/>
      <c r="AG595" s="146" t="s">
        <v>1086</v>
      </c>
      <c r="AH595" s="144">
        <f t="shared" si="293"/>
        <v>137217350</v>
      </c>
      <c r="AI595" s="145">
        <f t="shared" si="294"/>
        <v>43649</v>
      </c>
      <c r="AJ595" s="143">
        <f t="shared" si="297"/>
        <v>805</v>
      </c>
      <c r="AK595" s="146">
        <v>1.0</v>
      </c>
      <c r="AL595" s="146">
        <f>sum(AK166:AK595)</f>
        <v>805</v>
      </c>
      <c r="AM595" s="143">
        <f t="shared" si="658"/>
        <v>16</v>
      </c>
      <c r="AN595" s="142"/>
      <c r="AO595" s="134"/>
      <c r="AP595" s="134"/>
      <c r="AQ595" s="134"/>
      <c r="AR595" s="134"/>
      <c r="AS595" s="134"/>
      <c r="AT595" s="134"/>
      <c r="AU595" s="134"/>
      <c r="AV595" s="134"/>
      <c r="AW595" s="134"/>
      <c r="AX595" s="134"/>
      <c r="AY595" s="134"/>
      <c r="AZ595" s="134"/>
      <c r="BA595" s="134"/>
      <c r="BB595" s="134"/>
    </row>
    <row r="596">
      <c r="A596" s="203" t="str">
        <f>Work!A525</f>
        <v>Lodz City County Council</v>
      </c>
      <c r="B596" s="140">
        <f>Work!G525</f>
        <v>43649</v>
      </c>
      <c r="C596" s="142">
        <f t="shared" si="583"/>
        <v>2532299</v>
      </c>
      <c r="D596" s="142">
        <f t="shared" ref="D596:R596" si="662">D595</f>
        <v>15962814</v>
      </c>
      <c r="E596" s="142">
        <f t="shared" si="662"/>
        <v>6229645</v>
      </c>
      <c r="F596" s="142">
        <f t="shared" si="662"/>
        <v>46455129</v>
      </c>
      <c r="G596" s="142">
        <f t="shared" si="662"/>
        <v>30817800</v>
      </c>
      <c r="H596" s="142">
        <f t="shared" si="662"/>
        <v>1954100</v>
      </c>
      <c r="I596" s="142">
        <f t="shared" si="662"/>
        <v>11301240</v>
      </c>
      <c r="J596" s="142">
        <f t="shared" si="662"/>
        <v>4894244</v>
      </c>
      <c r="K596" s="142">
        <f t="shared" si="662"/>
        <v>3227033</v>
      </c>
      <c r="L596" s="142">
        <f t="shared" si="662"/>
        <v>954968</v>
      </c>
      <c r="M596" s="142">
        <f t="shared" si="662"/>
        <v>21774</v>
      </c>
      <c r="N596" s="142">
        <f t="shared" si="662"/>
        <v>7522596</v>
      </c>
      <c r="O596" s="142">
        <f t="shared" si="662"/>
        <v>3378300</v>
      </c>
      <c r="P596" s="142">
        <f t="shared" si="662"/>
        <v>148000</v>
      </c>
      <c r="Q596" s="142">
        <f t="shared" si="662"/>
        <v>20046</v>
      </c>
      <c r="R596" s="142">
        <f t="shared" si="662"/>
        <v>1026293</v>
      </c>
      <c r="S596" s="141">
        <f>Work!E525+S595</f>
        <v>1456354</v>
      </c>
      <c r="T596" s="142"/>
      <c r="U596" s="142"/>
      <c r="V596" s="142"/>
      <c r="W596" s="142"/>
      <c r="X596" s="142"/>
      <c r="Y596" s="142"/>
      <c r="Z596" s="142"/>
      <c r="AA596" s="142"/>
      <c r="AB596" s="142"/>
      <c r="AC596" s="142"/>
      <c r="AD596" s="142"/>
      <c r="AE596" s="142"/>
      <c r="AF596" s="142"/>
      <c r="AG596" s="146" t="s">
        <v>2802</v>
      </c>
      <c r="AH596" s="144">
        <f t="shared" si="293"/>
        <v>137902635</v>
      </c>
      <c r="AI596" s="145">
        <f t="shared" si="294"/>
        <v>43649</v>
      </c>
      <c r="AJ596" s="143">
        <f t="shared" si="297"/>
        <v>806</v>
      </c>
      <c r="AK596" s="146">
        <v>1.0</v>
      </c>
      <c r="AL596" s="146">
        <f>sum(AK166:AK596)</f>
        <v>806</v>
      </c>
      <c r="AM596" s="143">
        <f t="shared" si="658"/>
        <v>16</v>
      </c>
      <c r="AN596" s="142"/>
      <c r="AO596" s="134"/>
      <c r="AP596" s="134"/>
      <c r="AQ596" s="134"/>
      <c r="AR596" s="134"/>
      <c r="AS596" s="134"/>
      <c r="AT596" s="134"/>
      <c r="AU596" s="134"/>
      <c r="AV596" s="134"/>
      <c r="AW596" s="134"/>
      <c r="AX596" s="134"/>
      <c r="AY596" s="134"/>
      <c r="AZ596" s="134"/>
      <c r="BA596" s="134"/>
      <c r="BB596" s="134"/>
    </row>
    <row r="597">
      <c r="A597" s="203" t="str">
        <f>Work!A414</f>
        <v>Balma City Council</v>
      </c>
      <c r="B597" s="140">
        <f>Work!G414</f>
        <v>43650</v>
      </c>
      <c r="C597" s="142">
        <f t="shared" si="583"/>
        <v>2532299</v>
      </c>
      <c r="D597" s="142">
        <f t="shared" ref="D597:K597" si="663">D596</f>
        <v>15962814</v>
      </c>
      <c r="E597" s="142">
        <f t="shared" si="663"/>
        <v>6229645</v>
      </c>
      <c r="F597" s="142">
        <f t="shared" si="663"/>
        <v>46455129</v>
      </c>
      <c r="G597" s="142">
        <f t="shared" si="663"/>
        <v>30817800</v>
      </c>
      <c r="H597" s="142">
        <f t="shared" si="663"/>
        <v>1954100</v>
      </c>
      <c r="I597" s="142">
        <f t="shared" si="663"/>
        <v>11301240</v>
      </c>
      <c r="J597" s="142">
        <f t="shared" si="663"/>
        <v>4894244</v>
      </c>
      <c r="K597" s="142">
        <f t="shared" si="663"/>
        <v>3227033</v>
      </c>
      <c r="L597" s="278">
        <f>Work!E414+L596</f>
        <v>971672</v>
      </c>
      <c r="M597" s="142">
        <f t="shared" ref="M597:S597" si="664">M596</f>
        <v>21774</v>
      </c>
      <c r="N597" s="142">
        <f t="shared" si="664"/>
        <v>7522596</v>
      </c>
      <c r="O597" s="142">
        <f t="shared" si="664"/>
        <v>3378300</v>
      </c>
      <c r="P597" s="142">
        <f t="shared" si="664"/>
        <v>148000</v>
      </c>
      <c r="Q597" s="142">
        <f t="shared" si="664"/>
        <v>20046</v>
      </c>
      <c r="R597" s="142">
        <f t="shared" si="664"/>
        <v>1026293</v>
      </c>
      <c r="S597" s="142">
        <f t="shared" si="664"/>
        <v>1456354</v>
      </c>
      <c r="T597" s="142"/>
      <c r="U597" s="142"/>
      <c r="V597" s="142"/>
      <c r="W597" s="142"/>
      <c r="X597" s="142"/>
      <c r="Y597" s="142"/>
      <c r="Z597" s="142"/>
      <c r="AA597" s="142"/>
      <c r="AB597" s="142"/>
      <c r="AC597" s="142"/>
      <c r="AD597" s="142"/>
      <c r="AE597" s="142"/>
      <c r="AF597" s="142"/>
      <c r="AG597" s="146" t="s">
        <v>2442</v>
      </c>
      <c r="AH597" s="144">
        <f t="shared" si="293"/>
        <v>137919339</v>
      </c>
      <c r="AI597" s="145">
        <f t="shared" si="294"/>
        <v>43650</v>
      </c>
      <c r="AJ597" s="143">
        <f t="shared" si="297"/>
        <v>807</v>
      </c>
      <c r="AK597" s="146">
        <v>1.0</v>
      </c>
      <c r="AL597" s="146">
        <f>sum(AK166:AK597)</f>
        <v>807</v>
      </c>
      <c r="AM597" s="143">
        <f t="shared" si="658"/>
        <v>16</v>
      </c>
      <c r="AN597" s="142"/>
      <c r="AO597" s="134"/>
      <c r="AP597" s="134"/>
      <c r="AQ597" s="134"/>
      <c r="AR597" s="134"/>
      <c r="AS597" s="134"/>
      <c r="AT597" s="134"/>
      <c r="AU597" s="134"/>
      <c r="AV597" s="134"/>
      <c r="AW597" s="134"/>
      <c r="AX597" s="134"/>
      <c r="AY597" s="134"/>
      <c r="AZ597" s="134"/>
      <c r="BA597" s="134"/>
      <c r="BB597" s="134"/>
    </row>
    <row r="598">
      <c r="A598" s="203" t="str">
        <f>Work!A444</f>
        <v>Bonn City Council</v>
      </c>
      <c r="B598" s="140">
        <f>Work!G444</f>
        <v>43650</v>
      </c>
      <c r="C598" s="142">
        <f t="shared" si="583"/>
        <v>2532299</v>
      </c>
      <c r="D598" s="142">
        <f t="shared" ref="D598:J598" si="665">D597</f>
        <v>15962814</v>
      </c>
      <c r="E598" s="142">
        <f t="shared" si="665"/>
        <v>6229645</v>
      </c>
      <c r="F598" s="142">
        <f t="shared" si="665"/>
        <v>46455129</v>
      </c>
      <c r="G598" s="142">
        <f t="shared" si="665"/>
        <v>30817800</v>
      </c>
      <c r="H598" s="142">
        <f t="shared" si="665"/>
        <v>1954100</v>
      </c>
      <c r="I598" s="142">
        <f t="shared" si="665"/>
        <v>11301240</v>
      </c>
      <c r="J598" s="142">
        <f t="shared" si="665"/>
        <v>4894244</v>
      </c>
      <c r="K598" s="141">
        <f>Work!E444+K597</f>
        <v>3552523</v>
      </c>
      <c r="L598" s="142">
        <f t="shared" ref="L598:S598" si="666">L597</f>
        <v>971672</v>
      </c>
      <c r="M598" s="142">
        <f t="shared" si="666"/>
        <v>21774</v>
      </c>
      <c r="N598" s="142">
        <f t="shared" si="666"/>
        <v>7522596</v>
      </c>
      <c r="O598" s="142">
        <f t="shared" si="666"/>
        <v>3378300</v>
      </c>
      <c r="P598" s="142">
        <f t="shared" si="666"/>
        <v>148000</v>
      </c>
      <c r="Q598" s="142">
        <f t="shared" si="666"/>
        <v>20046</v>
      </c>
      <c r="R598" s="142">
        <f t="shared" si="666"/>
        <v>1026293</v>
      </c>
      <c r="S598" s="142">
        <f t="shared" si="666"/>
        <v>1456354</v>
      </c>
      <c r="T598" s="142"/>
      <c r="U598" s="142"/>
      <c r="V598" s="142"/>
      <c r="W598" s="142"/>
      <c r="X598" s="142"/>
      <c r="Y598" s="142"/>
      <c r="Z598" s="142"/>
      <c r="AA598" s="142"/>
      <c r="AB598" s="142"/>
      <c r="AC598" s="142"/>
      <c r="AD598" s="142"/>
      <c r="AE598" s="142"/>
      <c r="AF598" s="142"/>
      <c r="AG598" s="146" t="s">
        <v>2360</v>
      </c>
      <c r="AH598" s="144">
        <f t="shared" si="293"/>
        <v>138244829</v>
      </c>
      <c r="AI598" s="145">
        <f t="shared" si="294"/>
        <v>43650</v>
      </c>
      <c r="AJ598" s="143">
        <f t="shared" si="297"/>
        <v>808</v>
      </c>
      <c r="AK598" s="146">
        <v>1.0</v>
      </c>
      <c r="AL598" s="146">
        <f>sum(AK166:AK598)</f>
        <v>808</v>
      </c>
      <c r="AM598" s="143">
        <f t="shared" si="658"/>
        <v>16</v>
      </c>
      <c r="AN598" s="142"/>
      <c r="AO598" s="134"/>
      <c r="AP598" s="134"/>
      <c r="AQ598" s="134"/>
      <c r="AR598" s="134"/>
      <c r="AS598" s="134"/>
      <c r="AT598" s="134"/>
      <c r="AU598" s="134"/>
      <c r="AV598" s="134"/>
      <c r="AW598" s="134"/>
      <c r="AX598" s="134"/>
      <c r="AY598" s="134"/>
      <c r="AZ598" s="134"/>
      <c r="BA598" s="134"/>
      <c r="BB598" s="134"/>
    </row>
    <row r="599">
      <c r="A599" s="203" t="str">
        <f>Work!A281</f>
        <v>Camelford Town Council</v>
      </c>
      <c r="B599" s="140">
        <f>Work!G281</f>
        <v>43650</v>
      </c>
      <c r="C599" s="142">
        <f t="shared" si="583"/>
        <v>2532299</v>
      </c>
      <c r="D599" s="142">
        <f t="shared" ref="D599:S599" si="667">D598</f>
        <v>15962814</v>
      </c>
      <c r="E599" s="142">
        <f t="shared" si="667"/>
        <v>6229645</v>
      </c>
      <c r="F599" s="163">
        <f t="shared" si="667"/>
        <v>46455129</v>
      </c>
      <c r="G599" s="142">
        <f t="shared" si="667"/>
        <v>30817800</v>
      </c>
      <c r="H599" s="142">
        <f t="shared" si="667"/>
        <v>1954100</v>
      </c>
      <c r="I599" s="142">
        <f t="shared" si="667"/>
        <v>11301240</v>
      </c>
      <c r="J599" s="142">
        <f t="shared" si="667"/>
        <v>4894244</v>
      </c>
      <c r="K599" s="142">
        <f t="shared" si="667"/>
        <v>3552523</v>
      </c>
      <c r="L599" s="142">
        <f t="shared" si="667"/>
        <v>971672</v>
      </c>
      <c r="M599" s="142">
        <f t="shared" si="667"/>
        <v>21774</v>
      </c>
      <c r="N599" s="142">
        <f t="shared" si="667"/>
        <v>7522596</v>
      </c>
      <c r="O599" s="142">
        <f t="shared" si="667"/>
        <v>3378300</v>
      </c>
      <c r="P599" s="142">
        <f t="shared" si="667"/>
        <v>148000</v>
      </c>
      <c r="Q599" s="142">
        <f t="shared" si="667"/>
        <v>20046</v>
      </c>
      <c r="R599" s="142">
        <f t="shared" si="667"/>
        <v>1026293</v>
      </c>
      <c r="S599" s="142">
        <f t="shared" si="667"/>
        <v>1456354</v>
      </c>
      <c r="T599" s="142"/>
      <c r="U599" s="142"/>
      <c r="V599" s="142"/>
      <c r="W599" s="142"/>
      <c r="X599" s="142"/>
      <c r="Y599" s="142"/>
      <c r="Z599" s="142"/>
      <c r="AA599" s="142"/>
      <c r="AB599" s="142"/>
      <c r="AC599" s="142"/>
      <c r="AD599" s="142"/>
      <c r="AE599" s="142"/>
      <c r="AF599" s="142"/>
      <c r="AG599" s="146" t="s">
        <v>1086</v>
      </c>
      <c r="AH599" s="144">
        <f t="shared" si="293"/>
        <v>138244829</v>
      </c>
      <c r="AI599" s="145">
        <f t="shared" si="294"/>
        <v>43650</v>
      </c>
      <c r="AJ599" s="143">
        <f t="shared" si="297"/>
        <v>809</v>
      </c>
      <c r="AK599" s="146">
        <v>1.0</v>
      </c>
      <c r="AL599" s="146">
        <f>sum(AK166:AK599)</f>
        <v>809</v>
      </c>
      <c r="AM599" s="143">
        <f t="shared" si="658"/>
        <v>16</v>
      </c>
      <c r="AN599" s="142"/>
      <c r="AO599" s="134"/>
      <c r="AP599" s="134"/>
      <c r="AQ599" s="134"/>
      <c r="AR599" s="134"/>
      <c r="AS599" s="134"/>
      <c r="AT599" s="134"/>
      <c r="AU599" s="134"/>
      <c r="AV599" s="134"/>
      <c r="AW599" s="134"/>
      <c r="AX599" s="134"/>
      <c r="AY599" s="134"/>
      <c r="AZ599" s="134"/>
      <c r="BA599" s="134"/>
      <c r="BB599" s="134"/>
    </row>
    <row r="600">
      <c r="A600" s="203" t="str">
        <f>Work!A445</f>
        <v>Düsseldorf City Council</v>
      </c>
      <c r="B600" s="140">
        <f>Work!G445</f>
        <v>43650</v>
      </c>
      <c r="C600" s="142">
        <f t="shared" si="583"/>
        <v>2532299</v>
      </c>
      <c r="D600" s="142">
        <f t="shared" ref="D600:J600" si="668">D599</f>
        <v>15962814</v>
      </c>
      <c r="E600" s="142">
        <f t="shared" si="668"/>
        <v>6229645</v>
      </c>
      <c r="F600" s="142">
        <f t="shared" si="668"/>
        <v>46455129</v>
      </c>
      <c r="G600" s="142">
        <f t="shared" si="668"/>
        <v>30817800</v>
      </c>
      <c r="H600" s="142">
        <f t="shared" si="668"/>
        <v>1954100</v>
      </c>
      <c r="I600" s="142">
        <f t="shared" si="668"/>
        <v>11301240</v>
      </c>
      <c r="J600" s="142">
        <f t="shared" si="668"/>
        <v>4894244</v>
      </c>
      <c r="K600" s="141">
        <f>Work!E445+K599</f>
        <v>4169803</v>
      </c>
      <c r="L600" s="142">
        <f t="shared" ref="L600:S600" si="669">L599</f>
        <v>971672</v>
      </c>
      <c r="M600" s="142">
        <f t="shared" si="669"/>
        <v>21774</v>
      </c>
      <c r="N600" s="142">
        <f t="shared" si="669"/>
        <v>7522596</v>
      </c>
      <c r="O600" s="142">
        <f t="shared" si="669"/>
        <v>3378300</v>
      </c>
      <c r="P600" s="142">
        <f t="shared" si="669"/>
        <v>148000</v>
      </c>
      <c r="Q600" s="142">
        <f t="shared" si="669"/>
        <v>20046</v>
      </c>
      <c r="R600" s="142">
        <f t="shared" si="669"/>
        <v>1026293</v>
      </c>
      <c r="S600" s="142">
        <f t="shared" si="669"/>
        <v>1456354</v>
      </c>
      <c r="T600" s="142"/>
      <c r="U600" s="142"/>
      <c r="V600" s="142"/>
      <c r="W600" s="142"/>
      <c r="X600" s="142"/>
      <c r="Y600" s="142"/>
      <c r="Z600" s="142"/>
      <c r="AA600" s="142"/>
      <c r="AB600" s="142"/>
      <c r="AC600" s="142"/>
      <c r="AD600" s="142"/>
      <c r="AE600" s="142"/>
      <c r="AF600" s="142"/>
      <c r="AG600" s="146" t="s">
        <v>2360</v>
      </c>
      <c r="AH600" s="144">
        <f t="shared" si="293"/>
        <v>138862109</v>
      </c>
      <c r="AI600" s="145">
        <f t="shared" si="294"/>
        <v>43650</v>
      </c>
      <c r="AJ600" s="143">
        <f t="shared" si="297"/>
        <v>810</v>
      </c>
      <c r="AK600" s="146">
        <v>1.0</v>
      </c>
      <c r="AL600" s="146">
        <f t="shared" ref="AL600:AL602" si="672">sum(AK166:AK600)</f>
        <v>810</v>
      </c>
      <c r="AM600" s="143">
        <f t="shared" si="658"/>
        <v>16</v>
      </c>
      <c r="AN600" s="142"/>
      <c r="AO600" s="134"/>
      <c r="AP600" s="134"/>
      <c r="AQ600" s="134"/>
      <c r="AR600" s="134"/>
      <c r="AS600" s="134"/>
      <c r="AT600" s="134"/>
      <c r="AU600" s="134"/>
      <c r="AV600" s="134"/>
      <c r="AW600" s="134"/>
      <c r="AX600" s="134"/>
      <c r="AY600" s="134"/>
      <c r="AZ600" s="134"/>
      <c r="BA600" s="134"/>
      <c r="BB600" s="134"/>
    </row>
    <row r="601">
      <c r="A601" s="199" t="str">
        <f>Data!A779</f>
        <v>Düren District Council</v>
      </c>
      <c r="B601" s="140">
        <f>Data!E779</f>
        <v>43650</v>
      </c>
      <c r="C601" s="142">
        <f t="shared" si="583"/>
        <v>2532299</v>
      </c>
      <c r="D601" s="142">
        <f t="shared" ref="D601:J601" si="670">D600</f>
        <v>15962814</v>
      </c>
      <c r="E601" s="142">
        <f t="shared" si="670"/>
        <v>6229645</v>
      </c>
      <c r="F601" s="142">
        <f t="shared" si="670"/>
        <v>46455129</v>
      </c>
      <c r="G601" s="142">
        <f t="shared" si="670"/>
        <v>30817800</v>
      </c>
      <c r="H601" s="142">
        <f t="shared" si="670"/>
        <v>1954100</v>
      </c>
      <c r="I601" s="142">
        <f t="shared" si="670"/>
        <v>11301240</v>
      </c>
      <c r="J601" s="142">
        <f t="shared" si="670"/>
        <v>4894244</v>
      </c>
      <c r="K601" s="210">
        <f>Data!D779+K600</f>
        <v>4433525</v>
      </c>
      <c r="L601" s="142">
        <f t="shared" ref="L601:S601" si="671">L600</f>
        <v>971672</v>
      </c>
      <c r="M601" s="142">
        <f t="shared" si="671"/>
        <v>21774</v>
      </c>
      <c r="N601" s="142">
        <f t="shared" si="671"/>
        <v>7522596</v>
      </c>
      <c r="O601" s="142">
        <f t="shared" si="671"/>
        <v>3378300</v>
      </c>
      <c r="P601" s="142">
        <f t="shared" si="671"/>
        <v>148000</v>
      </c>
      <c r="Q601" s="142">
        <f t="shared" si="671"/>
        <v>20046</v>
      </c>
      <c r="R601" s="142">
        <f t="shared" si="671"/>
        <v>1026293</v>
      </c>
      <c r="S601" s="142">
        <f t="shared" si="671"/>
        <v>1456354</v>
      </c>
      <c r="T601" s="142"/>
      <c r="U601" s="142"/>
      <c r="V601" s="142"/>
      <c r="W601" s="142"/>
      <c r="X601" s="142"/>
      <c r="Y601" s="142"/>
      <c r="Z601" s="142"/>
      <c r="AA601" s="142"/>
      <c r="AB601" s="142"/>
      <c r="AC601" s="142"/>
      <c r="AD601" s="142"/>
      <c r="AE601" s="142"/>
      <c r="AF601" s="142"/>
      <c r="AG601" s="146" t="s">
        <v>2360</v>
      </c>
      <c r="AH601" s="144">
        <f t="shared" si="293"/>
        <v>139125831</v>
      </c>
      <c r="AI601" s="145">
        <f t="shared" si="294"/>
        <v>43650</v>
      </c>
      <c r="AJ601" s="143">
        <f t="shared" si="297"/>
        <v>811</v>
      </c>
      <c r="AK601" s="146">
        <v>1.0</v>
      </c>
      <c r="AL601" s="146">
        <f t="shared" si="672"/>
        <v>810</v>
      </c>
      <c r="AM601" s="143">
        <f t="shared" si="658"/>
        <v>16</v>
      </c>
      <c r="AN601" s="142"/>
      <c r="AO601" s="134"/>
      <c r="AP601" s="134"/>
      <c r="AQ601" s="134"/>
      <c r="AR601" s="134"/>
      <c r="AS601" s="134"/>
      <c r="AT601" s="134"/>
      <c r="AU601" s="134"/>
      <c r="AV601" s="134"/>
      <c r="AW601" s="134"/>
      <c r="AX601" s="134"/>
      <c r="AY601" s="134"/>
      <c r="AZ601" s="134"/>
      <c r="BA601" s="134"/>
      <c r="BB601" s="134"/>
    </row>
    <row r="602">
      <c r="A602" s="199" t="str">
        <f>Data!A846</f>
        <v>Viersen District Council</v>
      </c>
      <c r="B602" s="140">
        <f>Data!E846</f>
        <v>43650</v>
      </c>
      <c r="C602" s="142">
        <f t="shared" si="583"/>
        <v>2532299</v>
      </c>
      <c r="D602" s="142">
        <f t="shared" ref="D602:J602" si="673">D601</f>
        <v>15962814</v>
      </c>
      <c r="E602" s="142">
        <f t="shared" si="673"/>
        <v>6229645</v>
      </c>
      <c r="F602" s="142">
        <f t="shared" si="673"/>
        <v>46455129</v>
      </c>
      <c r="G602" s="142">
        <f t="shared" si="673"/>
        <v>30817800</v>
      </c>
      <c r="H602" s="142">
        <f t="shared" si="673"/>
        <v>1954100</v>
      </c>
      <c r="I602" s="142">
        <f t="shared" si="673"/>
        <v>11301240</v>
      </c>
      <c r="J602" s="142">
        <f t="shared" si="673"/>
        <v>4894244</v>
      </c>
      <c r="K602" s="210">
        <f>Data!D846+K601-Data!D843</f>
        <v>4702761</v>
      </c>
      <c r="L602" s="142">
        <f t="shared" ref="L602:S602" si="674">L601</f>
        <v>971672</v>
      </c>
      <c r="M602" s="142">
        <f t="shared" si="674"/>
        <v>21774</v>
      </c>
      <c r="N602" s="142">
        <f t="shared" si="674"/>
        <v>7522596</v>
      </c>
      <c r="O602" s="142">
        <f t="shared" si="674"/>
        <v>3378300</v>
      </c>
      <c r="P602" s="142">
        <f t="shared" si="674"/>
        <v>148000</v>
      </c>
      <c r="Q602" s="142">
        <f t="shared" si="674"/>
        <v>20046</v>
      </c>
      <c r="R602" s="142">
        <f t="shared" si="674"/>
        <v>1026293</v>
      </c>
      <c r="S602" s="142">
        <f t="shared" si="674"/>
        <v>1456354</v>
      </c>
      <c r="T602" s="142"/>
      <c r="U602" s="142"/>
      <c r="V602" s="142"/>
      <c r="W602" s="142"/>
      <c r="X602" s="142"/>
      <c r="Y602" s="142"/>
      <c r="Z602" s="142"/>
      <c r="AA602" s="142"/>
      <c r="AB602" s="142"/>
      <c r="AC602" s="142"/>
      <c r="AD602" s="142"/>
      <c r="AE602" s="142"/>
      <c r="AF602" s="142"/>
      <c r="AG602" s="146" t="s">
        <v>2360</v>
      </c>
      <c r="AH602" s="144">
        <f t="shared" si="293"/>
        <v>139395067</v>
      </c>
      <c r="AI602" s="145">
        <f t="shared" si="294"/>
        <v>43650</v>
      </c>
      <c r="AJ602" s="143">
        <f t="shared" si="297"/>
        <v>812</v>
      </c>
      <c r="AK602" s="146">
        <v>1.0</v>
      </c>
      <c r="AL602" s="146">
        <f t="shared" si="672"/>
        <v>810</v>
      </c>
      <c r="AM602" s="143">
        <f t="shared" si="658"/>
        <v>16</v>
      </c>
      <c r="AN602" s="142"/>
      <c r="AO602" s="134"/>
      <c r="AP602" s="134"/>
      <c r="AQ602" s="134"/>
      <c r="AR602" s="134"/>
      <c r="AS602" s="134"/>
      <c r="AT602" s="134"/>
      <c r="AU602" s="134"/>
      <c r="AV602" s="134"/>
      <c r="AW602" s="134"/>
      <c r="AX602" s="134"/>
      <c r="AY602" s="134"/>
      <c r="AZ602" s="134"/>
      <c r="BA602" s="134"/>
      <c r="BB602" s="134"/>
    </row>
    <row r="603">
      <c r="A603" s="203" t="str">
        <f>Data!A114</f>
        <v>Hart bei Graz Municipal Council</v>
      </c>
      <c r="B603" s="140">
        <f>Data!E114</f>
        <v>43650</v>
      </c>
      <c r="C603" s="142">
        <f t="shared" si="583"/>
        <v>2532299</v>
      </c>
      <c r="D603" s="142">
        <f t="shared" ref="D603:P603" si="675">D602</f>
        <v>15962814</v>
      </c>
      <c r="E603" s="142">
        <f t="shared" si="675"/>
        <v>6229645</v>
      </c>
      <c r="F603" s="142">
        <f t="shared" si="675"/>
        <v>46455129</v>
      </c>
      <c r="G603" s="142">
        <f t="shared" si="675"/>
        <v>30817800</v>
      </c>
      <c r="H603" s="142">
        <f t="shared" si="675"/>
        <v>1954100</v>
      </c>
      <c r="I603" s="142">
        <f t="shared" si="675"/>
        <v>11301240</v>
      </c>
      <c r="J603" s="142">
        <f t="shared" si="675"/>
        <v>4894244</v>
      </c>
      <c r="K603" s="142">
        <f t="shared" si="675"/>
        <v>4702761</v>
      </c>
      <c r="L603" s="142">
        <f t="shared" si="675"/>
        <v>971672</v>
      </c>
      <c r="M603" s="142">
        <f t="shared" si="675"/>
        <v>21774</v>
      </c>
      <c r="N603" s="142">
        <f t="shared" si="675"/>
        <v>7522596</v>
      </c>
      <c r="O603" s="142">
        <f t="shared" si="675"/>
        <v>3378300</v>
      </c>
      <c r="P603" s="142">
        <f t="shared" si="675"/>
        <v>148000</v>
      </c>
      <c r="Q603" s="141">
        <f>Data!D114+Q602</f>
        <v>25018</v>
      </c>
      <c r="R603" s="142">
        <f t="shared" ref="R603:S603" si="676">R602</f>
        <v>1026293</v>
      </c>
      <c r="S603" s="142">
        <f t="shared" si="676"/>
        <v>1456354</v>
      </c>
      <c r="T603" s="142"/>
      <c r="U603" s="142"/>
      <c r="V603" s="142"/>
      <c r="W603" s="142"/>
      <c r="X603" s="142"/>
      <c r="Y603" s="142"/>
      <c r="Z603" s="142"/>
      <c r="AA603" s="142"/>
      <c r="AB603" s="142"/>
      <c r="AC603" s="142"/>
      <c r="AD603" s="142"/>
      <c r="AE603" s="142"/>
      <c r="AF603" s="142"/>
      <c r="AG603" s="146" t="s">
        <v>2801</v>
      </c>
      <c r="AH603" s="144">
        <f t="shared" si="293"/>
        <v>139400039</v>
      </c>
      <c r="AI603" s="145">
        <f t="shared" si="294"/>
        <v>43650</v>
      </c>
      <c r="AJ603" s="143">
        <f t="shared" si="297"/>
        <v>813</v>
      </c>
      <c r="AK603" s="146">
        <v>1.0</v>
      </c>
      <c r="AL603" s="146">
        <f>sum(AK166:AK603)</f>
        <v>813</v>
      </c>
      <c r="AM603" s="143">
        <f>AM600</f>
        <v>16</v>
      </c>
      <c r="AN603" s="142"/>
      <c r="AO603" s="134"/>
      <c r="AP603" s="134"/>
      <c r="AQ603" s="134"/>
      <c r="AR603" s="134"/>
      <c r="AS603" s="134"/>
      <c r="AT603" s="134"/>
      <c r="AU603" s="134"/>
      <c r="AV603" s="134"/>
      <c r="AW603" s="134"/>
      <c r="AX603" s="134"/>
      <c r="AY603" s="134"/>
      <c r="AZ603" s="134"/>
      <c r="BA603" s="134"/>
      <c r="BB603" s="134"/>
    </row>
    <row r="604">
      <c r="A604" s="203" t="str">
        <f>Work!A446</f>
        <v>Herdecke Town Council</v>
      </c>
      <c r="B604" s="140">
        <f>Work!G446</f>
        <v>43650</v>
      </c>
      <c r="C604" s="142">
        <f t="shared" si="583"/>
        <v>2532299</v>
      </c>
      <c r="D604" s="142">
        <f t="shared" ref="D604:J604" si="677">D603</f>
        <v>15962814</v>
      </c>
      <c r="E604" s="142">
        <f t="shared" si="677"/>
        <v>6229645</v>
      </c>
      <c r="F604" s="142">
        <f t="shared" si="677"/>
        <v>46455129</v>
      </c>
      <c r="G604" s="142">
        <f t="shared" si="677"/>
        <v>30817800</v>
      </c>
      <c r="H604" s="142">
        <f t="shared" si="677"/>
        <v>1954100</v>
      </c>
      <c r="I604" s="142">
        <f t="shared" si="677"/>
        <v>11301240</v>
      </c>
      <c r="J604" s="142">
        <f t="shared" si="677"/>
        <v>4894244</v>
      </c>
      <c r="K604" s="141">
        <f>Work!E446+K603</f>
        <v>4725597</v>
      </c>
      <c r="L604" s="142">
        <f t="shared" ref="L604:S604" si="678">L603</f>
        <v>971672</v>
      </c>
      <c r="M604" s="142">
        <f t="shared" si="678"/>
        <v>21774</v>
      </c>
      <c r="N604" s="142">
        <f t="shared" si="678"/>
        <v>7522596</v>
      </c>
      <c r="O604" s="142">
        <f t="shared" si="678"/>
        <v>3378300</v>
      </c>
      <c r="P604" s="142">
        <f t="shared" si="678"/>
        <v>148000</v>
      </c>
      <c r="Q604" s="142">
        <f t="shared" si="678"/>
        <v>25018</v>
      </c>
      <c r="R604" s="142">
        <f t="shared" si="678"/>
        <v>1026293</v>
      </c>
      <c r="S604" s="142">
        <f t="shared" si="678"/>
        <v>1456354</v>
      </c>
      <c r="T604" s="142"/>
      <c r="U604" s="142"/>
      <c r="V604" s="142"/>
      <c r="W604" s="142"/>
      <c r="X604" s="142"/>
      <c r="Y604" s="142"/>
      <c r="Z604" s="142"/>
      <c r="AA604" s="142"/>
      <c r="AB604" s="142"/>
      <c r="AC604" s="142"/>
      <c r="AD604" s="142"/>
      <c r="AE604" s="142"/>
      <c r="AF604" s="142"/>
      <c r="AG604" s="146" t="s">
        <v>2360</v>
      </c>
      <c r="AH604" s="144">
        <f t="shared" si="293"/>
        <v>139422875</v>
      </c>
      <c r="AI604" s="145">
        <f t="shared" si="294"/>
        <v>43650</v>
      </c>
      <c r="AJ604" s="143">
        <f t="shared" si="297"/>
        <v>814</v>
      </c>
      <c r="AK604" s="146">
        <v>1.0</v>
      </c>
      <c r="AL604" s="146">
        <f t="shared" ref="AL604:AL605" si="681">sum(AK166:AK604)</f>
        <v>814</v>
      </c>
      <c r="AM604" s="143">
        <f t="shared" ref="AM604:AM605" si="682">AM603</f>
        <v>16</v>
      </c>
      <c r="AN604" s="142"/>
      <c r="AO604" s="134"/>
      <c r="AP604" s="134"/>
      <c r="AQ604" s="134"/>
      <c r="AR604" s="134"/>
      <c r="AS604" s="134"/>
      <c r="AT604" s="134"/>
      <c r="AU604" s="134"/>
      <c r="AV604" s="134"/>
      <c r="AW604" s="134"/>
      <c r="AX604" s="134"/>
      <c r="AY604" s="134"/>
      <c r="AZ604" s="134"/>
      <c r="BA604" s="134"/>
      <c r="BB604" s="134"/>
    </row>
    <row r="605">
      <c r="A605" s="199" t="str">
        <f>Data!A852</f>
        <v>Weyhe Municipal Council</v>
      </c>
      <c r="B605" s="140">
        <f>Data!E852</f>
        <v>43650</v>
      </c>
      <c r="C605" s="142">
        <f t="shared" si="583"/>
        <v>2532299</v>
      </c>
      <c r="D605" s="142">
        <f t="shared" ref="D605:J605" si="679">D604</f>
        <v>15962814</v>
      </c>
      <c r="E605" s="142">
        <f t="shared" si="679"/>
        <v>6229645</v>
      </c>
      <c r="F605" s="142">
        <f t="shared" si="679"/>
        <v>46455129</v>
      </c>
      <c r="G605" s="142">
        <f t="shared" si="679"/>
        <v>30817800</v>
      </c>
      <c r="H605" s="142">
        <f t="shared" si="679"/>
        <v>1954100</v>
      </c>
      <c r="I605" s="142">
        <f t="shared" si="679"/>
        <v>11301240</v>
      </c>
      <c r="J605" s="142">
        <f t="shared" si="679"/>
        <v>4894244</v>
      </c>
      <c r="K605" s="210">
        <f>Data!D852+K604</f>
        <v>4756266</v>
      </c>
      <c r="L605" s="142">
        <f t="shared" ref="L605:S605" si="680">L604</f>
        <v>971672</v>
      </c>
      <c r="M605" s="142">
        <f t="shared" si="680"/>
        <v>21774</v>
      </c>
      <c r="N605" s="142">
        <f t="shared" si="680"/>
        <v>7522596</v>
      </c>
      <c r="O605" s="142">
        <f t="shared" si="680"/>
        <v>3378300</v>
      </c>
      <c r="P605" s="142">
        <f t="shared" si="680"/>
        <v>148000</v>
      </c>
      <c r="Q605" s="142">
        <f t="shared" si="680"/>
        <v>25018</v>
      </c>
      <c r="R605" s="142">
        <f t="shared" si="680"/>
        <v>1026293</v>
      </c>
      <c r="S605" s="142">
        <f t="shared" si="680"/>
        <v>1456354</v>
      </c>
      <c r="T605" s="142"/>
      <c r="U605" s="142"/>
      <c r="V605" s="142"/>
      <c r="W605" s="142"/>
      <c r="X605" s="142"/>
      <c r="Y605" s="142"/>
      <c r="Z605" s="142"/>
      <c r="AA605" s="142"/>
      <c r="AB605" s="142"/>
      <c r="AC605" s="142"/>
      <c r="AD605" s="142"/>
      <c r="AE605" s="142"/>
      <c r="AF605" s="142"/>
      <c r="AG605" s="146" t="s">
        <v>2360</v>
      </c>
      <c r="AH605" s="144">
        <f t="shared" si="293"/>
        <v>139453544</v>
      </c>
      <c r="AI605" s="145">
        <f t="shared" si="294"/>
        <v>43650</v>
      </c>
      <c r="AJ605" s="143">
        <f t="shared" si="297"/>
        <v>815</v>
      </c>
      <c r="AK605" s="146">
        <v>1.0</v>
      </c>
      <c r="AL605" s="146">
        <f t="shared" si="681"/>
        <v>814</v>
      </c>
      <c r="AM605" s="143">
        <f t="shared" si="682"/>
        <v>16</v>
      </c>
      <c r="AN605" s="142"/>
      <c r="AO605" s="134"/>
      <c r="AP605" s="134"/>
      <c r="AQ605" s="134"/>
      <c r="AR605" s="134"/>
      <c r="AS605" s="134"/>
      <c r="AT605" s="134"/>
      <c r="AU605" s="134"/>
      <c r="AV605" s="134"/>
      <c r="AW605" s="134"/>
      <c r="AX605" s="134"/>
      <c r="AY605" s="134"/>
      <c r="AZ605" s="134"/>
      <c r="BA605" s="134"/>
      <c r="BB605" s="134"/>
    </row>
    <row r="606">
      <c r="A606" s="203" t="str">
        <f>Work!A282</f>
        <v>Hythe Town Council</v>
      </c>
      <c r="B606" s="140">
        <f>Work!G282</f>
        <v>43650</v>
      </c>
      <c r="C606" s="142">
        <f t="shared" si="583"/>
        <v>2532299</v>
      </c>
      <c r="D606" s="142">
        <f t="shared" ref="D606:S606" si="683">D605</f>
        <v>15962814</v>
      </c>
      <c r="E606" s="142">
        <f t="shared" si="683"/>
        <v>6229645</v>
      </c>
      <c r="F606" s="163">
        <f t="shared" si="683"/>
        <v>46455129</v>
      </c>
      <c r="G606" s="142">
        <f t="shared" si="683"/>
        <v>30817800</v>
      </c>
      <c r="H606" s="142">
        <f t="shared" si="683"/>
        <v>1954100</v>
      </c>
      <c r="I606" s="142">
        <f t="shared" si="683"/>
        <v>11301240</v>
      </c>
      <c r="J606" s="142">
        <f t="shared" si="683"/>
        <v>4894244</v>
      </c>
      <c r="K606" s="142">
        <f t="shared" si="683"/>
        <v>4756266</v>
      </c>
      <c r="L606" s="142">
        <f t="shared" si="683"/>
        <v>971672</v>
      </c>
      <c r="M606" s="142">
        <f t="shared" si="683"/>
        <v>21774</v>
      </c>
      <c r="N606" s="142">
        <f t="shared" si="683"/>
        <v>7522596</v>
      </c>
      <c r="O606" s="142">
        <f t="shared" si="683"/>
        <v>3378300</v>
      </c>
      <c r="P606" s="142">
        <f t="shared" si="683"/>
        <v>148000</v>
      </c>
      <c r="Q606" s="142">
        <f t="shared" si="683"/>
        <v>25018</v>
      </c>
      <c r="R606" s="142">
        <f t="shared" si="683"/>
        <v>1026293</v>
      </c>
      <c r="S606" s="142">
        <f t="shared" si="683"/>
        <v>1456354</v>
      </c>
      <c r="T606" s="142"/>
      <c r="U606" s="142"/>
      <c r="V606" s="142"/>
      <c r="W606" s="142"/>
      <c r="X606" s="142"/>
      <c r="Y606" s="142"/>
      <c r="Z606" s="142"/>
      <c r="AA606" s="142"/>
      <c r="AB606" s="142"/>
      <c r="AC606" s="142"/>
      <c r="AD606" s="142"/>
      <c r="AE606" s="142"/>
      <c r="AF606" s="142"/>
      <c r="AG606" s="146" t="s">
        <v>1086</v>
      </c>
      <c r="AH606" s="144">
        <f t="shared" si="293"/>
        <v>139453544</v>
      </c>
      <c r="AI606" s="145">
        <f t="shared" si="294"/>
        <v>43650</v>
      </c>
      <c r="AJ606" s="143">
        <f t="shared" si="297"/>
        <v>816</v>
      </c>
      <c r="AK606" s="146">
        <v>1.0</v>
      </c>
      <c r="AL606" s="146">
        <f>sum(AK166:AK606)</f>
        <v>816</v>
      </c>
      <c r="AM606" s="143">
        <f>AM604</f>
        <v>16</v>
      </c>
      <c r="AN606" s="142"/>
      <c r="AO606" s="134"/>
      <c r="AP606" s="134"/>
      <c r="AQ606" s="134"/>
      <c r="AR606" s="134"/>
      <c r="AS606" s="134"/>
      <c r="AT606" s="134"/>
      <c r="AU606" s="134"/>
      <c r="AV606" s="134"/>
      <c r="AW606" s="134"/>
      <c r="AX606" s="134"/>
      <c r="AY606" s="134"/>
      <c r="AZ606" s="134"/>
      <c r="BA606" s="134"/>
      <c r="BB606" s="134"/>
    </row>
    <row r="607">
      <c r="A607" s="203" t="str">
        <f>Work!A283</f>
        <v>Stoke-on-Trent City Council</v>
      </c>
      <c r="B607" s="140">
        <f>Work!G283</f>
        <v>43650</v>
      </c>
      <c r="C607" s="142">
        <f t="shared" si="583"/>
        <v>2532299</v>
      </c>
      <c r="D607" s="142">
        <f t="shared" ref="D607:E607" si="684">D606</f>
        <v>15962814</v>
      </c>
      <c r="E607" s="142">
        <f t="shared" si="684"/>
        <v>6229645</v>
      </c>
      <c r="F607" s="141">
        <f>Work!E283+F606</f>
        <v>46710962</v>
      </c>
      <c r="G607" s="142">
        <f t="shared" ref="G607:S607" si="685">G606</f>
        <v>30817800</v>
      </c>
      <c r="H607" s="142">
        <f t="shared" si="685"/>
        <v>1954100</v>
      </c>
      <c r="I607" s="142">
        <f t="shared" si="685"/>
        <v>11301240</v>
      </c>
      <c r="J607" s="142">
        <f t="shared" si="685"/>
        <v>4894244</v>
      </c>
      <c r="K607" s="142">
        <f t="shared" si="685"/>
        <v>4756266</v>
      </c>
      <c r="L607" s="142">
        <f t="shared" si="685"/>
        <v>971672</v>
      </c>
      <c r="M607" s="142">
        <f t="shared" si="685"/>
        <v>21774</v>
      </c>
      <c r="N607" s="142">
        <f t="shared" si="685"/>
        <v>7522596</v>
      </c>
      <c r="O607" s="142">
        <f t="shared" si="685"/>
        <v>3378300</v>
      </c>
      <c r="P607" s="142">
        <f t="shared" si="685"/>
        <v>148000</v>
      </c>
      <c r="Q607" s="142">
        <f t="shared" si="685"/>
        <v>25018</v>
      </c>
      <c r="R607" s="142">
        <f t="shared" si="685"/>
        <v>1026293</v>
      </c>
      <c r="S607" s="142">
        <f t="shared" si="685"/>
        <v>1456354</v>
      </c>
      <c r="T607" s="142"/>
      <c r="U607" s="142"/>
      <c r="V607" s="142"/>
      <c r="W607" s="142"/>
      <c r="X607" s="142"/>
      <c r="Y607" s="142"/>
      <c r="Z607" s="142"/>
      <c r="AA607" s="142"/>
      <c r="AB607" s="142"/>
      <c r="AC607" s="142"/>
      <c r="AD607" s="142"/>
      <c r="AE607" s="142"/>
      <c r="AF607" s="142"/>
      <c r="AG607" s="146" t="s">
        <v>1086</v>
      </c>
      <c r="AH607" s="144">
        <f t="shared" si="293"/>
        <v>139709377</v>
      </c>
      <c r="AI607" s="145">
        <f t="shared" si="294"/>
        <v>43650</v>
      </c>
      <c r="AJ607" s="143">
        <f t="shared" si="297"/>
        <v>817</v>
      </c>
      <c r="AK607" s="146">
        <v>1.0</v>
      </c>
      <c r="AL607" s="146">
        <f>sum(AK166:AK607)</f>
        <v>817</v>
      </c>
      <c r="AM607" s="143">
        <f t="shared" ref="AM607:AM610" si="688">AM606</f>
        <v>16</v>
      </c>
      <c r="AN607" s="142"/>
      <c r="AO607" s="134"/>
      <c r="AP607" s="134"/>
      <c r="AQ607" s="134"/>
      <c r="AR607" s="134"/>
      <c r="AS607" s="134"/>
      <c r="AT607" s="134"/>
      <c r="AU607" s="134"/>
      <c r="AV607" s="134"/>
      <c r="AW607" s="134"/>
      <c r="AX607" s="134"/>
      <c r="AY607" s="134"/>
      <c r="AZ607" s="134"/>
      <c r="BA607" s="134"/>
      <c r="BB607" s="134"/>
    </row>
    <row r="608">
      <c r="A608" s="203" t="str">
        <f>Data!A122</f>
        <v>Vorarlberg State Parliament</v>
      </c>
      <c r="B608" s="140">
        <f>Data!E122</f>
        <v>43650</v>
      </c>
      <c r="C608" s="142">
        <f t="shared" si="583"/>
        <v>2532299</v>
      </c>
      <c r="D608" s="142">
        <f t="shared" ref="D608:P608" si="686">D607</f>
        <v>15962814</v>
      </c>
      <c r="E608" s="142">
        <f t="shared" si="686"/>
        <v>6229645</v>
      </c>
      <c r="F608" s="142">
        <f t="shared" si="686"/>
        <v>46710962</v>
      </c>
      <c r="G608" s="142">
        <f t="shared" si="686"/>
        <v>30817800</v>
      </c>
      <c r="H608" s="142">
        <f t="shared" si="686"/>
        <v>1954100</v>
      </c>
      <c r="I608" s="142">
        <f t="shared" si="686"/>
        <v>11301240</v>
      </c>
      <c r="J608" s="142">
        <f t="shared" si="686"/>
        <v>4894244</v>
      </c>
      <c r="K608" s="142">
        <f t="shared" si="686"/>
        <v>4756266</v>
      </c>
      <c r="L608" s="142">
        <f t="shared" si="686"/>
        <v>971672</v>
      </c>
      <c r="M608" s="142">
        <f t="shared" si="686"/>
        <v>21774</v>
      </c>
      <c r="N608" s="142">
        <f t="shared" si="686"/>
        <v>7522596</v>
      </c>
      <c r="O608" s="142">
        <f t="shared" si="686"/>
        <v>3378300</v>
      </c>
      <c r="P608" s="142">
        <f t="shared" si="686"/>
        <v>148000</v>
      </c>
      <c r="Q608" s="141">
        <f>Data!D122+Q607</f>
        <v>420030</v>
      </c>
      <c r="R608" s="142">
        <f t="shared" ref="R608:S608" si="687">R607</f>
        <v>1026293</v>
      </c>
      <c r="S608" s="142">
        <f t="shared" si="687"/>
        <v>1456354</v>
      </c>
      <c r="T608" s="142"/>
      <c r="U608" s="142"/>
      <c r="V608" s="142"/>
      <c r="W608" s="142"/>
      <c r="X608" s="142"/>
      <c r="Y608" s="142"/>
      <c r="Z608" s="142"/>
      <c r="AA608" s="142"/>
      <c r="AB608" s="142"/>
      <c r="AC608" s="142"/>
      <c r="AD608" s="142"/>
      <c r="AE608" s="142"/>
      <c r="AF608" s="142"/>
      <c r="AG608" s="146" t="s">
        <v>2801</v>
      </c>
      <c r="AH608" s="144">
        <f t="shared" si="293"/>
        <v>140104389</v>
      </c>
      <c r="AI608" s="145">
        <f t="shared" si="294"/>
        <v>43650</v>
      </c>
      <c r="AJ608" s="143">
        <f t="shared" si="297"/>
        <v>818</v>
      </c>
      <c r="AK608" s="146">
        <v>1.0</v>
      </c>
      <c r="AL608" s="146">
        <f t="shared" ref="AL608:AL610" si="690">sum(AK166:AK608)</f>
        <v>818</v>
      </c>
      <c r="AM608" s="143">
        <f t="shared" si="688"/>
        <v>16</v>
      </c>
      <c r="AN608" s="142"/>
      <c r="AO608" s="134"/>
      <c r="AP608" s="134"/>
      <c r="AQ608" s="134"/>
      <c r="AR608" s="134"/>
      <c r="AS608" s="134"/>
      <c r="AT608" s="134"/>
      <c r="AU608" s="134"/>
      <c r="AV608" s="134"/>
      <c r="AW608" s="134"/>
      <c r="AX608" s="134"/>
      <c r="AY608" s="134"/>
      <c r="AZ608" s="134"/>
      <c r="BA608" s="134"/>
      <c r="BB608" s="134"/>
    </row>
    <row r="609">
      <c r="A609" s="199" t="str">
        <f>Data!A119</f>
        <v>Ried im Innkreis Municipal Council</v>
      </c>
      <c r="B609" s="140">
        <f>Data!E119</f>
        <v>43650</v>
      </c>
      <c r="C609" s="142">
        <f t="shared" si="583"/>
        <v>2532299</v>
      </c>
      <c r="D609" s="142">
        <f t="shared" ref="D609:S609" si="689">D608</f>
        <v>15962814</v>
      </c>
      <c r="E609" s="142">
        <f t="shared" si="689"/>
        <v>6229645</v>
      </c>
      <c r="F609" s="142">
        <f t="shared" si="689"/>
        <v>46710962</v>
      </c>
      <c r="G609" s="142">
        <f t="shared" si="689"/>
        <v>30817800</v>
      </c>
      <c r="H609" s="142">
        <f t="shared" si="689"/>
        <v>1954100</v>
      </c>
      <c r="I609" s="142">
        <f t="shared" si="689"/>
        <v>11301240</v>
      </c>
      <c r="J609" s="142">
        <f t="shared" si="689"/>
        <v>4894244</v>
      </c>
      <c r="K609" s="142">
        <f t="shared" si="689"/>
        <v>4756266</v>
      </c>
      <c r="L609" s="142">
        <f t="shared" si="689"/>
        <v>971672</v>
      </c>
      <c r="M609" s="142">
        <f t="shared" si="689"/>
        <v>21774</v>
      </c>
      <c r="N609" s="142">
        <f t="shared" si="689"/>
        <v>7522596</v>
      </c>
      <c r="O609" s="142">
        <f t="shared" si="689"/>
        <v>3378300</v>
      </c>
      <c r="P609" s="142">
        <f t="shared" si="689"/>
        <v>148000</v>
      </c>
      <c r="Q609" s="176">
        <f t="shared" si="689"/>
        <v>420030</v>
      </c>
      <c r="R609" s="142">
        <f t="shared" si="689"/>
        <v>1026293</v>
      </c>
      <c r="S609" s="142">
        <f t="shared" si="689"/>
        <v>1456354</v>
      </c>
      <c r="T609" s="142"/>
      <c r="U609" s="142"/>
      <c r="V609" s="142"/>
      <c r="W609" s="142"/>
      <c r="X609" s="142"/>
      <c r="Y609" s="142"/>
      <c r="Z609" s="142"/>
      <c r="AA609" s="142"/>
      <c r="AB609" s="142"/>
      <c r="AC609" s="142"/>
      <c r="AD609" s="142"/>
      <c r="AE609" s="142"/>
      <c r="AF609" s="142"/>
      <c r="AG609" s="146" t="s">
        <v>2801</v>
      </c>
      <c r="AH609" s="144">
        <f t="shared" si="293"/>
        <v>140104389</v>
      </c>
      <c r="AI609" s="145">
        <f t="shared" si="294"/>
        <v>43650</v>
      </c>
      <c r="AJ609" s="143">
        <f t="shared" si="297"/>
        <v>819</v>
      </c>
      <c r="AK609" s="146">
        <v>1.0</v>
      </c>
      <c r="AL609" s="146">
        <f t="shared" si="690"/>
        <v>818</v>
      </c>
      <c r="AM609" s="143">
        <f t="shared" si="688"/>
        <v>16</v>
      </c>
      <c r="AN609" s="142"/>
      <c r="AO609" s="134"/>
      <c r="AP609" s="134"/>
      <c r="AQ609" s="134"/>
      <c r="AR609" s="134"/>
      <c r="AS609" s="134"/>
      <c r="AT609" s="134"/>
      <c r="AU609" s="134"/>
      <c r="AV609" s="134"/>
      <c r="AW609" s="134"/>
      <c r="AX609" s="134"/>
      <c r="AY609" s="134"/>
      <c r="AZ609" s="134"/>
      <c r="BA609" s="134"/>
      <c r="BB609" s="134"/>
    </row>
    <row r="610">
      <c r="A610" s="199" t="str">
        <f>Data!A120</f>
        <v>Steyregg Municpal Council</v>
      </c>
      <c r="B610" s="140">
        <f>Data!E120</f>
        <v>43650</v>
      </c>
      <c r="C610" s="142">
        <f t="shared" si="583"/>
        <v>2532299</v>
      </c>
      <c r="D610" s="142">
        <f t="shared" ref="D610:S610" si="691">D609</f>
        <v>15962814</v>
      </c>
      <c r="E610" s="142">
        <f t="shared" si="691"/>
        <v>6229645</v>
      </c>
      <c r="F610" s="142">
        <f t="shared" si="691"/>
        <v>46710962</v>
      </c>
      <c r="G610" s="142">
        <f t="shared" si="691"/>
        <v>30817800</v>
      </c>
      <c r="H610" s="142">
        <f t="shared" si="691"/>
        <v>1954100</v>
      </c>
      <c r="I610" s="142">
        <f t="shared" si="691"/>
        <v>11301240</v>
      </c>
      <c r="J610" s="142">
        <f t="shared" si="691"/>
        <v>4894244</v>
      </c>
      <c r="K610" s="142">
        <f t="shared" si="691"/>
        <v>4756266</v>
      </c>
      <c r="L610" s="142">
        <f t="shared" si="691"/>
        <v>971672</v>
      </c>
      <c r="M610" s="142">
        <f t="shared" si="691"/>
        <v>21774</v>
      </c>
      <c r="N610" s="142">
        <f t="shared" si="691"/>
        <v>7522596</v>
      </c>
      <c r="O610" s="142">
        <f t="shared" si="691"/>
        <v>3378300</v>
      </c>
      <c r="P610" s="142">
        <f t="shared" si="691"/>
        <v>148000</v>
      </c>
      <c r="Q610" s="176">
        <f t="shared" si="691"/>
        <v>420030</v>
      </c>
      <c r="R610" s="142">
        <f t="shared" si="691"/>
        <v>1026293</v>
      </c>
      <c r="S610" s="142">
        <f t="shared" si="691"/>
        <v>1456354</v>
      </c>
      <c r="T610" s="142"/>
      <c r="U610" s="142"/>
      <c r="V610" s="142"/>
      <c r="W610" s="142"/>
      <c r="X610" s="142"/>
      <c r="Y610" s="142"/>
      <c r="Z610" s="142"/>
      <c r="AA610" s="142"/>
      <c r="AB610" s="142"/>
      <c r="AC610" s="142"/>
      <c r="AD610" s="142"/>
      <c r="AE610" s="142"/>
      <c r="AF610" s="142"/>
      <c r="AG610" s="146" t="s">
        <v>2801</v>
      </c>
      <c r="AH610" s="144">
        <f t="shared" si="293"/>
        <v>140104389</v>
      </c>
      <c r="AI610" s="145">
        <f t="shared" si="294"/>
        <v>43650</v>
      </c>
      <c r="AJ610" s="143">
        <f t="shared" si="297"/>
        <v>820</v>
      </c>
      <c r="AK610" s="146">
        <v>1.0</v>
      </c>
      <c r="AL610" s="146">
        <f t="shared" si="690"/>
        <v>818</v>
      </c>
      <c r="AM610" s="143">
        <f t="shared" si="688"/>
        <v>16</v>
      </c>
      <c r="AN610" s="142"/>
      <c r="AO610" s="134"/>
      <c r="AP610" s="134"/>
      <c r="AQ610" s="134"/>
      <c r="AR610" s="134"/>
      <c r="AS610" s="134"/>
      <c r="AT610" s="134"/>
      <c r="AU610" s="134"/>
      <c r="AV610" s="134"/>
      <c r="AW610" s="134"/>
      <c r="AX610" s="134"/>
      <c r="AY610" s="134"/>
      <c r="AZ610" s="134"/>
      <c r="BA610" s="134"/>
      <c r="BB610" s="134"/>
    </row>
    <row r="611">
      <c r="A611" s="203" t="str">
        <f>Work!A526</f>
        <v>Warsaw City Council</v>
      </c>
      <c r="B611" s="140">
        <f>Work!G526</f>
        <v>43650</v>
      </c>
      <c r="C611" s="142">
        <f t="shared" si="583"/>
        <v>2532299</v>
      </c>
      <c r="D611" s="142">
        <f t="shared" ref="D611:R611" si="692">D610</f>
        <v>15962814</v>
      </c>
      <c r="E611" s="142">
        <f t="shared" si="692"/>
        <v>6229645</v>
      </c>
      <c r="F611" s="142">
        <f t="shared" si="692"/>
        <v>46710962</v>
      </c>
      <c r="G611" s="142">
        <f t="shared" si="692"/>
        <v>30817800</v>
      </c>
      <c r="H611" s="142">
        <f t="shared" si="692"/>
        <v>1954100</v>
      </c>
      <c r="I611" s="142">
        <f t="shared" si="692"/>
        <v>11301240</v>
      </c>
      <c r="J611" s="142">
        <f t="shared" si="692"/>
        <v>4894244</v>
      </c>
      <c r="K611" s="142">
        <f t="shared" si="692"/>
        <v>4756266</v>
      </c>
      <c r="L611" s="142">
        <f t="shared" si="692"/>
        <v>971672</v>
      </c>
      <c r="M611" s="142">
        <f t="shared" si="692"/>
        <v>21774</v>
      </c>
      <c r="N611" s="142">
        <f t="shared" si="692"/>
        <v>7522596</v>
      </c>
      <c r="O611" s="142">
        <f t="shared" si="692"/>
        <v>3378300</v>
      </c>
      <c r="P611" s="142">
        <f t="shared" si="692"/>
        <v>148000</v>
      </c>
      <c r="Q611" s="279">
        <f t="shared" si="692"/>
        <v>420030</v>
      </c>
      <c r="R611" s="142">
        <f t="shared" si="692"/>
        <v>1026293</v>
      </c>
      <c r="S611" s="141">
        <f>Work!E526+S610</f>
        <v>3234326</v>
      </c>
      <c r="T611" s="142"/>
      <c r="U611" s="142"/>
      <c r="V611" s="142"/>
      <c r="W611" s="142"/>
      <c r="X611" s="142"/>
      <c r="Y611" s="142"/>
      <c r="Z611" s="142"/>
      <c r="AA611" s="142"/>
      <c r="AB611" s="142"/>
      <c r="AC611" s="142"/>
      <c r="AD611" s="142"/>
      <c r="AE611" s="142"/>
      <c r="AF611" s="142"/>
      <c r="AG611" s="146" t="s">
        <v>2802</v>
      </c>
      <c r="AH611" s="144">
        <f t="shared" si="293"/>
        <v>141882361</v>
      </c>
      <c r="AI611" s="145">
        <f t="shared" si="294"/>
        <v>43650</v>
      </c>
      <c r="AJ611" s="143">
        <f t="shared" si="297"/>
        <v>821</v>
      </c>
      <c r="AK611" s="146">
        <v>1.0</v>
      </c>
      <c r="AL611" s="146">
        <f>sum(AK166:AK611)</f>
        <v>821</v>
      </c>
      <c r="AM611" s="143">
        <f>AM608</f>
        <v>16</v>
      </c>
      <c r="AN611" s="142"/>
      <c r="AO611" s="134"/>
      <c r="AP611" s="134"/>
      <c r="AQ611" s="134"/>
      <c r="AR611" s="134"/>
      <c r="AS611" s="134"/>
      <c r="AT611" s="134"/>
      <c r="AU611" s="134"/>
      <c r="AV611" s="134"/>
      <c r="AW611" s="134"/>
      <c r="AX611" s="134"/>
      <c r="AY611" s="134"/>
      <c r="AZ611" s="134"/>
      <c r="BA611" s="134"/>
      <c r="BB611" s="134"/>
    </row>
    <row r="612">
      <c r="A612" s="203" t="str">
        <f>Work!A447</f>
        <v>Hennef Town Council</v>
      </c>
      <c r="B612" s="140">
        <f>Work!G447</f>
        <v>43653</v>
      </c>
      <c r="C612" s="142">
        <f t="shared" si="583"/>
        <v>2532299</v>
      </c>
      <c r="D612" s="142">
        <f t="shared" ref="D612:J612" si="693">D611</f>
        <v>15962814</v>
      </c>
      <c r="E612" s="142">
        <f t="shared" si="693"/>
        <v>6229645</v>
      </c>
      <c r="F612" s="142">
        <f t="shared" si="693"/>
        <v>46710962</v>
      </c>
      <c r="G612" s="142">
        <f t="shared" si="693"/>
        <v>30817800</v>
      </c>
      <c r="H612" s="142">
        <f t="shared" si="693"/>
        <v>1954100</v>
      </c>
      <c r="I612" s="142">
        <f t="shared" si="693"/>
        <v>11301240</v>
      </c>
      <c r="J612" s="142">
        <f t="shared" si="693"/>
        <v>4894244</v>
      </c>
      <c r="K612" s="141">
        <f>Work!E447+K611</f>
        <v>4803559</v>
      </c>
      <c r="L612" s="142">
        <f t="shared" ref="L612:S612" si="694">L611</f>
        <v>971672</v>
      </c>
      <c r="M612" s="142">
        <f t="shared" si="694"/>
        <v>21774</v>
      </c>
      <c r="N612" s="142">
        <f t="shared" si="694"/>
        <v>7522596</v>
      </c>
      <c r="O612" s="142">
        <f t="shared" si="694"/>
        <v>3378300</v>
      </c>
      <c r="P612" s="142">
        <f t="shared" si="694"/>
        <v>148000</v>
      </c>
      <c r="Q612" s="142">
        <f t="shared" si="694"/>
        <v>420030</v>
      </c>
      <c r="R612" s="142">
        <f t="shared" si="694"/>
        <v>1026293</v>
      </c>
      <c r="S612" s="142">
        <f t="shared" si="694"/>
        <v>3234326</v>
      </c>
      <c r="T612" s="142"/>
      <c r="U612" s="142"/>
      <c r="V612" s="142"/>
      <c r="W612" s="142"/>
      <c r="X612" s="142"/>
      <c r="Y612" s="142"/>
      <c r="Z612" s="142"/>
      <c r="AA612" s="142"/>
      <c r="AB612" s="142"/>
      <c r="AC612" s="142"/>
      <c r="AD612" s="142"/>
      <c r="AE612" s="142"/>
      <c r="AF612" s="142"/>
      <c r="AG612" s="146" t="s">
        <v>2360</v>
      </c>
      <c r="AH612" s="144">
        <f t="shared" si="293"/>
        <v>141929654</v>
      </c>
      <c r="AI612" s="145">
        <f t="shared" si="294"/>
        <v>43653</v>
      </c>
      <c r="AJ612" s="143">
        <f t="shared" si="297"/>
        <v>822</v>
      </c>
      <c r="AK612" s="146">
        <v>1.0</v>
      </c>
      <c r="AL612" s="146">
        <f>sum(AK166:AK612)</f>
        <v>822</v>
      </c>
      <c r="AM612" s="143">
        <f t="shared" ref="AM612:AM615" si="696">AM611</f>
        <v>16</v>
      </c>
      <c r="AN612" s="142"/>
      <c r="AO612" s="134"/>
      <c r="AP612" s="134"/>
      <c r="AQ612" s="134"/>
      <c r="AR612" s="134"/>
      <c r="AS612" s="134"/>
      <c r="AT612" s="134"/>
      <c r="AU612" s="134"/>
      <c r="AV612" s="134"/>
      <c r="AW612" s="134"/>
      <c r="AX612" s="134"/>
      <c r="AY612" s="134"/>
      <c r="AZ612" s="134"/>
      <c r="BA612" s="134"/>
      <c r="BB612" s="134"/>
    </row>
    <row r="613">
      <c r="A613" s="203" t="str">
        <f>Work!A284</f>
        <v>Brent London Borough Council</v>
      </c>
      <c r="B613" s="140">
        <f>Work!G284</f>
        <v>43654</v>
      </c>
      <c r="C613" s="142">
        <f t="shared" si="583"/>
        <v>2532299</v>
      </c>
      <c r="D613" s="142">
        <f t="shared" ref="D613:S613" si="695">D612</f>
        <v>15962814</v>
      </c>
      <c r="E613" s="142">
        <f t="shared" si="695"/>
        <v>6229645</v>
      </c>
      <c r="F613" s="163">
        <f t="shared" si="695"/>
        <v>46710962</v>
      </c>
      <c r="G613" s="142">
        <f t="shared" si="695"/>
        <v>30817800</v>
      </c>
      <c r="H613" s="142">
        <f t="shared" si="695"/>
        <v>1954100</v>
      </c>
      <c r="I613" s="142">
        <f t="shared" si="695"/>
        <v>11301240</v>
      </c>
      <c r="J613" s="142">
        <f t="shared" si="695"/>
        <v>4894244</v>
      </c>
      <c r="K613" s="142">
        <f t="shared" si="695"/>
        <v>4803559</v>
      </c>
      <c r="L613" s="142">
        <f t="shared" si="695"/>
        <v>971672</v>
      </c>
      <c r="M613" s="142">
        <f t="shared" si="695"/>
        <v>21774</v>
      </c>
      <c r="N613" s="142">
        <f t="shared" si="695"/>
        <v>7522596</v>
      </c>
      <c r="O613" s="142">
        <f t="shared" si="695"/>
        <v>3378300</v>
      </c>
      <c r="P613" s="142">
        <f t="shared" si="695"/>
        <v>148000</v>
      </c>
      <c r="Q613" s="142">
        <f t="shared" si="695"/>
        <v>420030</v>
      </c>
      <c r="R613" s="142">
        <f t="shared" si="695"/>
        <v>1026293</v>
      </c>
      <c r="S613" s="142">
        <f t="shared" si="695"/>
        <v>3234326</v>
      </c>
      <c r="T613" s="142"/>
      <c r="U613" s="142"/>
      <c r="V613" s="142"/>
      <c r="W613" s="142"/>
      <c r="X613" s="142"/>
      <c r="Y613" s="142"/>
      <c r="Z613" s="142"/>
      <c r="AA613" s="142"/>
      <c r="AB613" s="142"/>
      <c r="AC613" s="142"/>
      <c r="AD613" s="142"/>
      <c r="AE613" s="142"/>
      <c r="AF613" s="142"/>
      <c r="AG613" s="146" t="s">
        <v>1086</v>
      </c>
      <c r="AH613" s="144">
        <f t="shared" si="293"/>
        <v>141929654</v>
      </c>
      <c r="AI613" s="145">
        <f t="shared" si="294"/>
        <v>43654</v>
      </c>
      <c r="AJ613" s="143">
        <f t="shared" si="297"/>
        <v>823</v>
      </c>
      <c r="AK613" s="146">
        <v>1.0</v>
      </c>
      <c r="AL613" s="146">
        <f t="shared" ref="AL613:AL615" si="698">sum(AK166:AK613)</f>
        <v>823</v>
      </c>
      <c r="AM613" s="143">
        <f t="shared" si="696"/>
        <v>16</v>
      </c>
      <c r="AN613" s="142"/>
      <c r="AO613" s="134"/>
      <c r="AP613" s="134"/>
      <c r="AQ613" s="134"/>
      <c r="AR613" s="134"/>
      <c r="AS613" s="134"/>
      <c r="AT613" s="134"/>
      <c r="AU613" s="134"/>
      <c r="AV613" s="134"/>
      <c r="AW613" s="134"/>
      <c r="AX613" s="134"/>
      <c r="AY613" s="134"/>
      <c r="AZ613" s="134"/>
      <c r="BA613" s="134"/>
      <c r="BB613" s="134"/>
    </row>
    <row r="614">
      <c r="A614" s="199" t="str">
        <f>Data!A296</f>
        <v>Freshford Parish Council</v>
      </c>
      <c r="B614" s="140">
        <f>Data!E296</f>
        <v>43654</v>
      </c>
      <c r="C614" s="142">
        <f t="shared" si="583"/>
        <v>2532299</v>
      </c>
      <c r="D614" s="142">
        <f t="shared" ref="D614:S614" si="697">D613</f>
        <v>15962814</v>
      </c>
      <c r="E614" s="142">
        <f t="shared" si="697"/>
        <v>6229645</v>
      </c>
      <c r="F614" s="192">
        <f t="shared" si="697"/>
        <v>46710962</v>
      </c>
      <c r="G614" s="142">
        <f t="shared" si="697"/>
        <v>30817800</v>
      </c>
      <c r="H614" s="142">
        <f t="shared" si="697"/>
        <v>1954100</v>
      </c>
      <c r="I614" s="142">
        <f t="shared" si="697"/>
        <v>11301240</v>
      </c>
      <c r="J614" s="142">
        <f t="shared" si="697"/>
        <v>4894244</v>
      </c>
      <c r="K614" s="142">
        <f t="shared" si="697"/>
        <v>4803559</v>
      </c>
      <c r="L614" s="142">
        <f t="shared" si="697"/>
        <v>971672</v>
      </c>
      <c r="M614" s="142">
        <f t="shared" si="697"/>
        <v>21774</v>
      </c>
      <c r="N614" s="142">
        <f t="shared" si="697"/>
        <v>7522596</v>
      </c>
      <c r="O614" s="142">
        <f t="shared" si="697"/>
        <v>3378300</v>
      </c>
      <c r="P614" s="142">
        <f t="shared" si="697"/>
        <v>148000</v>
      </c>
      <c r="Q614" s="142">
        <f t="shared" si="697"/>
        <v>420030</v>
      </c>
      <c r="R614" s="142">
        <f t="shared" si="697"/>
        <v>1026293</v>
      </c>
      <c r="S614" s="142">
        <f t="shared" si="697"/>
        <v>3234326</v>
      </c>
      <c r="T614" s="142"/>
      <c r="U614" s="142"/>
      <c r="V614" s="142"/>
      <c r="W614" s="142"/>
      <c r="X614" s="142"/>
      <c r="Y614" s="142"/>
      <c r="Z614" s="142"/>
      <c r="AA614" s="142"/>
      <c r="AB614" s="142"/>
      <c r="AC614" s="142"/>
      <c r="AD614" s="142"/>
      <c r="AE614" s="142"/>
      <c r="AF614" s="142"/>
      <c r="AG614" s="146" t="s">
        <v>1086</v>
      </c>
      <c r="AH614" s="144">
        <f t="shared" si="293"/>
        <v>141929654</v>
      </c>
      <c r="AI614" s="145">
        <f t="shared" si="294"/>
        <v>43654</v>
      </c>
      <c r="AJ614" s="143">
        <f t="shared" si="297"/>
        <v>824</v>
      </c>
      <c r="AK614" s="146">
        <v>1.0</v>
      </c>
      <c r="AL614" s="146">
        <f t="shared" si="698"/>
        <v>823</v>
      </c>
      <c r="AM614" s="143">
        <f t="shared" si="696"/>
        <v>16</v>
      </c>
      <c r="AN614" s="142"/>
      <c r="AO614" s="134"/>
      <c r="AP614" s="134"/>
      <c r="AQ614" s="134"/>
      <c r="AR614" s="134"/>
      <c r="AS614" s="134"/>
      <c r="AT614" s="134"/>
      <c r="AU614" s="134"/>
      <c r="AV614" s="134"/>
      <c r="AW614" s="134"/>
      <c r="AX614" s="134"/>
      <c r="AY614" s="134"/>
      <c r="AZ614" s="134"/>
      <c r="BA614" s="134"/>
      <c r="BB614" s="134"/>
    </row>
    <row r="615">
      <c r="A615" s="199" t="str">
        <f>Data!A519</f>
        <v>Starcross Parish Council</v>
      </c>
      <c r="B615" s="140">
        <f>Data!E519</f>
        <v>43654</v>
      </c>
      <c r="C615" s="142">
        <f t="shared" si="583"/>
        <v>2532299</v>
      </c>
      <c r="D615" s="142">
        <f t="shared" ref="D615:S615" si="699">D614</f>
        <v>15962814</v>
      </c>
      <c r="E615" s="142">
        <f t="shared" si="699"/>
        <v>6229645</v>
      </c>
      <c r="F615" s="192">
        <f t="shared" si="699"/>
        <v>46710962</v>
      </c>
      <c r="G615" s="142">
        <f t="shared" si="699"/>
        <v>30817800</v>
      </c>
      <c r="H615" s="142">
        <f t="shared" si="699"/>
        <v>1954100</v>
      </c>
      <c r="I615" s="142">
        <f t="shared" si="699"/>
        <v>11301240</v>
      </c>
      <c r="J615" s="142">
        <f t="shared" si="699"/>
        <v>4894244</v>
      </c>
      <c r="K615" s="142">
        <f t="shared" si="699"/>
        <v>4803559</v>
      </c>
      <c r="L615" s="142">
        <f t="shared" si="699"/>
        <v>971672</v>
      </c>
      <c r="M615" s="142">
        <f t="shared" si="699"/>
        <v>21774</v>
      </c>
      <c r="N615" s="142">
        <f t="shared" si="699"/>
        <v>7522596</v>
      </c>
      <c r="O615" s="142">
        <f t="shared" si="699"/>
        <v>3378300</v>
      </c>
      <c r="P615" s="142">
        <f t="shared" si="699"/>
        <v>148000</v>
      </c>
      <c r="Q615" s="142">
        <f t="shared" si="699"/>
        <v>420030</v>
      </c>
      <c r="R615" s="142">
        <f t="shared" si="699"/>
        <v>1026293</v>
      </c>
      <c r="S615" s="142">
        <f t="shared" si="699"/>
        <v>3234326</v>
      </c>
      <c r="T615" s="142"/>
      <c r="U615" s="142"/>
      <c r="V615" s="142"/>
      <c r="W615" s="142"/>
      <c r="X615" s="142"/>
      <c r="Y615" s="142"/>
      <c r="Z615" s="142"/>
      <c r="AA615" s="142"/>
      <c r="AB615" s="142"/>
      <c r="AC615" s="142"/>
      <c r="AD615" s="142"/>
      <c r="AE615" s="142"/>
      <c r="AF615" s="142"/>
      <c r="AG615" s="146" t="s">
        <v>1086</v>
      </c>
      <c r="AH615" s="144">
        <f t="shared" si="293"/>
        <v>141929654</v>
      </c>
      <c r="AI615" s="145">
        <f t="shared" si="294"/>
        <v>43654</v>
      </c>
      <c r="AJ615" s="143">
        <f t="shared" si="297"/>
        <v>825</v>
      </c>
      <c r="AK615" s="146">
        <v>1.0</v>
      </c>
      <c r="AL615" s="146">
        <f t="shared" si="698"/>
        <v>823</v>
      </c>
      <c r="AM615" s="143">
        <f t="shared" si="696"/>
        <v>16</v>
      </c>
      <c r="AN615" s="142"/>
      <c r="AO615" s="134"/>
      <c r="AP615" s="134"/>
      <c r="AQ615" s="134"/>
      <c r="AR615" s="134"/>
      <c r="AS615" s="134"/>
      <c r="AT615" s="134"/>
      <c r="AU615" s="134"/>
      <c r="AV615" s="134"/>
      <c r="AW615" s="134"/>
      <c r="AX615" s="134"/>
      <c r="AY615" s="134"/>
      <c r="AZ615" s="134"/>
      <c r="BA615" s="134"/>
      <c r="BB615" s="134"/>
    </row>
    <row r="616">
      <c r="A616" s="203" t="str">
        <f>Work!A285</f>
        <v>Enfield Council</v>
      </c>
      <c r="B616" s="140">
        <f>Work!G285</f>
        <v>43654</v>
      </c>
      <c r="C616" s="142">
        <f t="shared" si="583"/>
        <v>2532299</v>
      </c>
      <c r="D616" s="142">
        <f t="shared" ref="D616:S616" si="700">D615</f>
        <v>15962814</v>
      </c>
      <c r="E616" s="142">
        <f t="shared" si="700"/>
        <v>6229645</v>
      </c>
      <c r="F616" s="163">
        <f t="shared" si="700"/>
        <v>46710962</v>
      </c>
      <c r="G616" s="142">
        <f t="shared" si="700"/>
        <v>30817800</v>
      </c>
      <c r="H616" s="142">
        <f t="shared" si="700"/>
        <v>1954100</v>
      </c>
      <c r="I616" s="142">
        <f t="shared" si="700"/>
        <v>11301240</v>
      </c>
      <c r="J616" s="142">
        <f t="shared" si="700"/>
        <v>4894244</v>
      </c>
      <c r="K616" s="142">
        <f t="shared" si="700"/>
        <v>4803559</v>
      </c>
      <c r="L616" s="142">
        <f t="shared" si="700"/>
        <v>971672</v>
      </c>
      <c r="M616" s="142">
        <f t="shared" si="700"/>
        <v>21774</v>
      </c>
      <c r="N616" s="142">
        <f t="shared" si="700"/>
        <v>7522596</v>
      </c>
      <c r="O616" s="142">
        <f t="shared" si="700"/>
        <v>3378300</v>
      </c>
      <c r="P616" s="142">
        <f t="shared" si="700"/>
        <v>148000</v>
      </c>
      <c r="Q616" s="142">
        <f t="shared" si="700"/>
        <v>420030</v>
      </c>
      <c r="R616" s="142">
        <f t="shared" si="700"/>
        <v>1026293</v>
      </c>
      <c r="S616" s="142">
        <f t="shared" si="700"/>
        <v>3234326</v>
      </c>
      <c r="T616" s="142"/>
      <c r="U616" s="142"/>
      <c r="V616" s="142"/>
      <c r="W616" s="142"/>
      <c r="X616" s="142"/>
      <c r="Y616" s="142"/>
      <c r="Z616" s="142"/>
      <c r="AA616" s="142"/>
      <c r="AB616" s="142"/>
      <c r="AC616" s="142"/>
      <c r="AD616" s="142"/>
      <c r="AE616" s="142"/>
      <c r="AF616" s="142"/>
      <c r="AG616" s="146" t="s">
        <v>1086</v>
      </c>
      <c r="AH616" s="144">
        <f t="shared" si="293"/>
        <v>141929654</v>
      </c>
      <c r="AI616" s="145">
        <f t="shared" si="294"/>
        <v>43654</v>
      </c>
      <c r="AJ616" s="143">
        <f t="shared" si="297"/>
        <v>826</v>
      </c>
      <c r="AK616" s="146">
        <v>1.0</v>
      </c>
      <c r="AL616" s="146">
        <f>sum(AK166:AK616)</f>
        <v>826</v>
      </c>
      <c r="AM616" s="143">
        <f>AM613</f>
        <v>16</v>
      </c>
      <c r="AN616" s="142"/>
      <c r="AO616" s="134"/>
      <c r="AP616" s="134"/>
      <c r="AQ616" s="134"/>
      <c r="AR616" s="134"/>
      <c r="AS616" s="134"/>
      <c r="AT616" s="134"/>
      <c r="AU616" s="134"/>
      <c r="AV616" s="134"/>
      <c r="AW616" s="134"/>
      <c r="AX616" s="134"/>
      <c r="AY616" s="134"/>
      <c r="AZ616" s="134"/>
      <c r="BA616" s="134"/>
      <c r="BB616" s="134"/>
    </row>
    <row r="617">
      <c r="A617" s="203" t="str">
        <f>Data!A115</f>
        <v>Hartberg Town Council</v>
      </c>
      <c r="B617" s="140">
        <f>Data!E115</f>
        <v>43654</v>
      </c>
      <c r="C617" s="142">
        <f t="shared" si="583"/>
        <v>2532299</v>
      </c>
      <c r="D617" s="142">
        <f t="shared" ref="D617:P617" si="701">D616</f>
        <v>15962814</v>
      </c>
      <c r="E617" s="142">
        <f t="shared" si="701"/>
        <v>6229645</v>
      </c>
      <c r="F617" s="142">
        <f t="shared" si="701"/>
        <v>46710962</v>
      </c>
      <c r="G617" s="142">
        <f t="shared" si="701"/>
        <v>30817800</v>
      </c>
      <c r="H617" s="142">
        <f t="shared" si="701"/>
        <v>1954100</v>
      </c>
      <c r="I617" s="142">
        <f t="shared" si="701"/>
        <v>11301240</v>
      </c>
      <c r="J617" s="142">
        <f t="shared" si="701"/>
        <v>4894244</v>
      </c>
      <c r="K617" s="142">
        <f t="shared" si="701"/>
        <v>4803559</v>
      </c>
      <c r="L617" s="142">
        <f t="shared" si="701"/>
        <v>971672</v>
      </c>
      <c r="M617" s="142">
        <f t="shared" si="701"/>
        <v>21774</v>
      </c>
      <c r="N617" s="142">
        <f t="shared" si="701"/>
        <v>7522596</v>
      </c>
      <c r="O617" s="142">
        <f t="shared" si="701"/>
        <v>3378300</v>
      </c>
      <c r="P617" s="142">
        <f t="shared" si="701"/>
        <v>148000</v>
      </c>
      <c r="Q617" s="141">
        <f>Data!D115+Q616</f>
        <v>426680</v>
      </c>
      <c r="R617" s="142">
        <f t="shared" ref="R617:S617" si="702">R616</f>
        <v>1026293</v>
      </c>
      <c r="S617" s="142">
        <f t="shared" si="702"/>
        <v>3234326</v>
      </c>
      <c r="T617" s="142"/>
      <c r="U617" s="142"/>
      <c r="V617" s="142"/>
      <c r="W617" s="142"/>
      <c r="X617" s="142"/>
      <c r="Y617" s="142"/>
      <c r="Z617" s="142"/>
      <c r="AA617" s="142"/>
      <c r="AB617" s="142"/>
      <c r="AC617" s="142"/>
      <c r="AD617" s="142"/>
      <c r="AE617" s="142"/>
      <c r="AF617" s="142"/>
      <c r="AG617" s="146" t="s">
        <v>2801</v>
      </c>
      <c r="AH617" s="144">
        <f t="shared" si="293"/>
        <v>141936304</v>
      </c>
      <c r="AI617" s="145">
        <f t="shared" si="294"/>
        <v>43654</v>
      </c>
      <c r="AJ617" s="143">
        <f t="shared" si="297"/>
        <v>827</v>
      </c>
      <c r="AK617" s="146">
        <v>1.0</v>
      </c>
      <c r="AL617" s="146">
        <f>sum(AK166:AK617)</f>
        <v>827</v>
      </c>
      <c r="AM617" s="143">
        <f t="shared" ref="AM617:AM619" si="704">AM616</f>
        <v>16</v>
      </c>
      <c r="AN617" s="142"/>
      <c r="AO617" s="134"/>
      <c r="AP617" s="134"/>
      <c r="AQ617" s="134"/>
      <c r="AR617" s="134"/>
      <c r="AS617" s="134"/>
      <c r="AT617" s="134"/>
      <c r="AU617" s="134"/>
      <c r="AV617" s="134"/>
      <c r="AW617" s="134"/>
      <c r="AX617" s="134"/>
      <c r="AY617" s="134"/>
      <c r="AZ617" s="134"/>
      <c r="BA617" s="134"/>
      <c r="BB617" s="134"/>
    </row>
    <row r="618">
      <c r="A618" s="203" t="str">
        <f>Work!A394</f>
        <v>Township of King Council</v>
      </c>
      <c r="B618" s="140">
        <f>Work!G394</f>
        <v>43654</v>
      </c>
      <c r="C618" s="142">
        <f t="shared" si="583"/>
        <v>2532299</v>
      </c>
      <c r="D618" s="142">
        <f t="shared" ref="D618:S618" si="703">D617</f>
        <v>15962814</v>
      </c>
      <c r="E618" s="142">
        <f t="shared" si="703"/>
        <v>6229645</v>
      </c>
      <c r="F618" s="142">
        <f t="shared" si="703"/>
        <v>46710962</v>
      </c>
      <c r="G618" s="192">
        <f t="shared" si="703"/>
        <v>30817800</v>
      </c>
      <c r="H618" s="142">
        <f t="shared" si="703"/>
        <v>1954100</v>
      </c>
      <c r="I618" s="142">
        <f t="shared" si="703"/>
        <v>11301240</v>
      </c>
      <c r="J618" s="142">
        <f t="shared" si="703"/>
        <v>4894244</v>
      </c>
      <c r="K618" s="142">
        <f t="shared" si="703"/>
        <v>4803559</v>
      </c>
      <c r="L618" s="142">
        <f t="shared" si="703"/>
        <v>971672</v>
      </c>
      <c r="M618" s="142">
        <f t="shared" si="703"/>
        <v>21774</v>
      </c>
      <c r="N618" s="142">
        <f t="shared" si="703"/>
        <v>7522596</v>
      </c>
      <c r="O618" s="142">
        <f t="shared" si="703"/>
        <v>3378300</v>
      </c>
      <c r="P618" s="142">
        <f t="shared" si="703"/>
        <v>148000</v>
      </c>
      <c r="Q618" s="142">
        <f t="shared" si="703"/>
        <v>426680</v>
      </c>
      <c r="R618" s="142">
        <f t="shared" si="703"/>
        <v>1026293</v>
      </c>
      <c r="S618" s="142">
        <f t="shared" si="703"/>
        <v>3234326</v>
      </c>
      <c r="T618" s="142"/>
      <c r="U618" s="142"/>
      <c r="V618" s="142"/>
      <c r="W618" s="142"/>
      <c r="X618" s="142"/>
      <c r="Y618" s="142"/>
      <c r="Z618" s="142"/>
      <c r="AA618" s="142"/>
      <c r="AB618" s="142"/>
      <c r="AC618" s="142"/>
      <c r="AD618" s="142"/>
      <c r="AE618" s="142"/>
      <c r="AF618" s="142"/>
      <c r="AG618" s="146" t="s">
        <v>1206</v>
      </c>
      <c r="AH618" s="144">
        <f t="shared" si="293"/>
        <v>141936304</v>
      </c>
      <c r="AI618" s="145">
        <f t="shared" si="294"/>
        <v>43654</v>
      </c>
      <c r="AJ618" s="143">
        <f t="shared" si="297"/>
        <v>828</v>
      </c>
      <c r="AK618" s="146">
        <v>1.0</v>
      </c>
      <c r="AL618" s="146">
        <f t="shared" ref="AL618:AL619" si="706">sum(AK166:AK618)</f>
        <v>828</v>
      </c>
      <c r="AM618" s="143">
        <f t="shared" si="704"/>
        <v>16</v>
      </c>
      <c r="AN618" s="142"/>
      <c r="AO618" s="134"/>
      <c r="AP618" s="134"/>
      <c r="AQ618" s="134"/>
      <c r="AR618" s="134"/>
      <c r="AS618" s="134"/>
      <c r="AT618" s="134"/>
      <c r="AU618" s="134"/>
      <c r="AV618" s="134"/>
      <c r="AW618" s="134"/>
      <c r="AX618" s="134"/>
      <c r="AY618" s="134"/>
      <c r="AZ618" s="134"/>
      <c r="BA618" s="134"/>
      <c r="BB618" s="134"/>
    </row>
    <row r="619">
      <c r="A619" s="199" t="str">
        <f>Data!A636</f>
        <v>Central Saanich Municipal Council</v>
      </c>
      <c r="B619" s="140">
        <f>Data!E636</f>
        <v>43654</v>
      </c>
      <c r="C619" s="142">
        <f t="shared" si="583"/>
        <v>2532299</v>
      </c>
      <c r="D619" s="142">
        <f t="shared" ref="D619:S619" si="705">D618</f>
        <v>15962814</v>
      </c>
      <c r="E619" s="142">
        <f t="shared" si="705"/>
        <v>6229645</v>
      </c>
      <c r="F619" s="142">
        <f t="shared" si="705"/>
        <v>46710962</v>
      </c>
      <c r="G619" s="192">
        <f t="shared" si="705"/>
        <v>30817800</v>
      </c>
      <c r="H619" s="142">
        <f t="shared" si="705"/>
        <v>1954100</v>
      </c>
      <c r="I619" s="142">
        <f t="shared" si="705"/>
        <v>11301240</v>
      </c>
      <c r="J619" s="142">
        <f t="shared" si="705"/>
        <v>4894244</v>
      </c>
      <c r="K619" s="142">
        <f t="shared" si="705"/>
        <v>4803559</v>
      </c>
      <c r="L619" s="142">
        <f t="shared" si="705"/>
        <v>971672</v>
      </c>
      <c r="M619" s="142">
        <f t="shared" si="705"/>
        <v>21774</v>
      </c>
      <c r="N619" s="142">
        <f t="shared" si="705"/>
        <v>7522596</v>
      </c>
      <c r="O619" s="142">
        <f t="shared" si="705"/>
        <v>3378300</v>
      </c>
      <c r="P619" s="142">
        <f t="shared" si="705"/>
        <v>148000</v>
      </c>
      <c r="Q619" s="142">
        <f t="shared" si="705"/>
        <v>426680</v>
      </c>
      <c r="R619" s="142">
        <f t="shared" si="705"/>
        <v>1026293</v>
      </c>
      <c r="S619" s="142">
        <f t="shared" si="705"/>
        <v>3234326</v>
      </c>
      <c r="T619" s="142"/>
      <c r="U619" s="142"/>
      <c r="V619" s="142"/>
      <c r="W619" s="142"/>
      <c r="X619" s="142"/>
      <c r="Y619" s="142"/>
      <c r="Z619" s="142"/>
      <c r="AA619" s="142"/>
      <c r="AB619" s="142"/>
      <c r="AC619" s="142"/>
      <c r="AD619" s="142"/>
      <c r="AE619" s="142"/>
      <c r="AF619" s="142"/>
      <c r="AG619" s="146" t="s">
        <v>1206</v>
      </c>
      <c r="AH619" s="144">
        <f t="shared" si="293"/>
        <v>141936304</v>
      </c>
      <c r="AI619" s="145">
        <f t="shared" si="294"/>
        <v>43654</v>
      </c>
      <c r="AJ619" s="143">
        <f t="shared" si="297"/>
        <v>829</v>
      </c>
      <c r="AK619" s="146">
        <v>1.0</v>
      </c>
      <c r="AL619" s="146">
        <f t="shared" si="706"/>
        <v>828</v>
      </c>
      <c r="AM619" s="143">
        <f t="shared" si="704"/>
        <v>16</v>
      </c>
      <c r="AN619" s="142"/>
      <c r="AO619" s="134"/>
      <c r="AP619" s="134"/>
      <c r="AQ619" s="134"/>
      <c r="AR619" s="134"/>
      <c r="AS619" s="134"/>
      <c r="AT619" s="134"/>
      <c r="AU619" s="134"/>
      <c r="AV619" s="134"/>
      <c r="AW619" s="134"/>
      <c r="AX619" s="134"/>
      <c r="AY619" s="134"/>
      <c r="AZ619" s="134"/>
      <c r="BA619" s="134"/>
      <c r="BB619" s="134"/>
    </row>
    <row r="620">
      <c r="A620" s="203" t="str">
        <f>Data!A58</f>
        <v>Kingborough Council</v>
      </c>
      <c r="B620" s="140">
        <f>Data!E58</f>
        <v>43654</v>
      </c>
      <c r="C620" s="141">
        <f>Data!D58+C619</f>
        <v>2568152</v>
      </c>
      <c r="D620" s="142">
        <f t="shared" ref="D620:S620" si="707">D619</f>
        <v>15962814</v>
      </c>
      <c r="E620" s="142">
        <f t="shared" si="707"/>
        <v>6229645</v>
      </c>
      <c r="F620" s="142">
        <f t="shared" si="707"/>
        <v>46710962</v>
      </c>
      <c r="G620" s="274">
        <f t="shared" si="707"/>
        <v>30817800</v>
      </c>
      <c r="H620" s="142">
        <f t="shared" si="707"/>
        <v>1954100</v>
      </c>
      <c r="I620" s="142">
        <f t="shared" si="707"/>
        <v>11301240</v>
      </c>
      <c r="J620" s="142">
        <f t="shared" si="707"/>
        <v>4894244</v>
      </c>
      <c r="K620" s="142">
        <f t="shared" si="707"/>
        <v>4803559</v>
      </c>
      <c r="L620" s="142">
        <f t="shared" si="707"/>
        <v>971672</v>
      </c>
      <c r="M620" s="142">
        <f t="shared" si="707"/>
        <v>21774</v>
      </c>
      <c r="N620" s="142">
        <f t="shared" si="707"/>
        <v>7522596</v>
      </c>
      <c r="O620" s="142">
        <f t="shared" si="707"/>
        <v>3378300</v>
      </c>
      <c r="P620" s="142">
        <f t="shared" si="707"/>
        <v>148000</v>
      </c>
      <c r="Q620" s="142">
        <f t="shared" si="707"/>
        <v>426680</v>
      </c>
      <c r="R620" s="142">
        <f t="shared" si="707"/>
        <v>1026293</v>
      </c>
      <c r="S620" s="142">
        <f t="shared" si="707"/>
        <v>3234326</v>
      </c>
      <c r="T620" s="142"/>
      <c r="U620" s="142"/>
      <c r="V620" s="142"/>
      <c r="W620" s="142"/>
      <c r="X620" s="142"/>
      <c r="Y620" s="142"/>
      <c r="Z620" s="142"/>
      <c r="AA620" s="142"/>
      <c r="AB620" s="142"/>
      <c r="AC620" s="142"/>
      <c r="AD620" s="142"/>
      <c r="AE620" s="142"/>
      <c r="AF620" s="142"/>
      <c r="AG620" s="146" t="s">
        <v>974</v>
      </c>
      <c r="AH620" s="144">
        <f t="shared" si="293"/>
        <v>141972157</v>
      </c>
      <c r="AI620" s="145">
        <f t="shared" si="294"/>
        <v>43654</v>
      </c>
      <c r="AJ620" s="143">
        <f t="shared" si="297"/>
        <v>830</v>
      </c>
      <c r="AK620" s="146">
        <v>1.0</v>
      </c>
      <c r="AL620" s="146">
        <f>sum(AK166:AK620)</f>
        <v>830</v>
      </c>
      <c r="AM620" s="143">
        <f>AM618</f>
        <v>16</v>
      </c>
      <c r="AN620" s="142"/>
      <c r="AO620" s="134"/>
      <c r="AP620" s="134"/>
      <c r="AQ620" s="134"/>
      <c r="AR620" s="134"/>
      <c r="AS620" s="134"/>
      <c r="AT620" s="134"/>
      <c r="AU620" s="134"/>
      <c r="AV620" s="134"/>
      <c r="AW620" s="134"/>
      <c r="AX620" s="134"/>
      <c r="AY620" s="134"/>
      <c r="AZ620" s="134"/>
      <c r="BA620" s="134"/>
      <c r="BB620" s="134"/>
    </row>
    <row r="621">
      <c r="A621" s="203" t="str">
        <f>Work!A286</f>
        <v>North East Derbyshire District Council</v>
      </c>
      <c r="B621" s="140">
        <f>Work!G286</f>
        <v>43654</v>
      </c>
      <c r="C621" s="142">
        <f t="shared" ref="C621:E621" si="708">C620</f>
        <v>2568152</v>
      </c>
      <c r="D621" s="142">
        <f t="shared" si="708"/>
        <v>15962814</v>
      </c>
      <c r="E621" s="142">
        <f t="shared" si="708"/>
        <v>6229645</v>
      </c>
      <c r="F621" s="141">
        <f>Work!E286+F620</f>
        <v>46812087</v>
      </c>
      <c r="G621" s="142">
        <f t="shared" ref="G621:S621" si="709">G620</f>
        <v>30817800</v>
      </c>
      <c r="H621" s="142">
        <f t="shared" si="709"/>
        <v>1954100</v>
      </c>
      <c r="I621" s="142">
        <f t="shared" si="709"/>
        <v>11301240</v>
      </c>
      <c r="J621" s="142">
        <f t="shared" si="709"/>
        <v>4894244</v>
      </c>
      <c r="K621" s="142">
        <f t="shared" si="709"/>
        <v>4803559</v>
      </c>
      <c r="L621" s="142">
        <f t="shared" si="709"/>
        <v>971672</v>
      </c>
      <c r="M621" s="142">
        <f t="shared" si="709"/>
        <v>21774</v>
      </c>
      <c r="N621" s="142">
        <f t="shared" si="709"/>
        <v>7522596</v>
      </c>
      <c r="O621" s="142">
        <f t="shared" si="709"/>
        <v>3378300</v>
      </c>
      <c r="P621" s="142">
        <f t="shared" si="709"/>
        <v>148000</v>
      </c>
      <c r="Q621" s="142">
        <f t="shared" si="709"/>
        <v>426680</v>
      </c>
      <c r="R621" s="142">
        <f t="shared" si="709"/>
        <v>1026293</v>
      </c>
      <c r="S621" s="142">
        <f t="shared" si="709"/>
        <v>3234326</v>
      </c>
      <c r="T621" s="142"/>
      <c r="U621" s="142"/>
      <c r="V621" s="142"/>
      <c r="W621" s="142"/>
      <c r="X621" s="142"/>
      <c r="Y621" s="142"/>
      <c r="Z621" s="142"/>
      <c r="AA621" s="142"/>
      <c r="AB621" s="142"/>
      <c r="AC621" s="142"/>
      <c r="AD621" s="142"/>
      <c r="AE621" s="142"/>
      <c r="AF621" s="142"/>
      <c r="AG621" s="146" t="s">
        <v>1086</v>
      </c>
      <c r="AH621" s="144">
        <f t="shared" si="293"/>
        <v>142073282</v>
      </c>
      <c r="AI621" s="145">
        <f t="shared" si="294"/>
        <v>43654</v>
      </c>
      <c r="AJ621" s="143">
        <f t="shared" si="297"/>
        <v>831</v>
      </c>
      <c r="AK621" s="146">
        <v>1.0</v>
      </c>
      <c r="AL621" s="146">
        <f>sum(AK166:AK621)</f>
        <v>831</v>
      </c>
      <c r="AM621" s="143">
        <f t="shared" ref="AM621:AM627" si="711">AM620</f>
        <v>16</v>
      </c>
      <c r="AN621" s="142"/>
      <c r="AO621" s="134"/>
      <c r="AP621" s="134"/>
      <c r="AQ621" s="134"/>
      <c r="AR621" s="134"/>
      <c r="AS621" s="134"/>
      <c r="AT621" s="134"/>
      <c r="AU621" s="134"/>
      <c r="AV621" s="134"/>
      <c r="AW621" s="134"/>
      <c r="AX621" s="134"/>
      <c r="AY621" s="134"/>
      <c r="AZ621" s="134"/>
      <c r="BA621" s="134"/>
      <c r="BB621" s="134"/>
    </row>
    <row r="622">
      <c r="A622" s="203" t="str">
        <f>Work!A395</f>
        <v>District of North Vancouver Council</v>
      </c>
      <c r="B622" s="140">
        <f>Work!G395</f>
        <v>43654</v>
      </c>
      <c r="C622" s="142">
        <f t="shared" ref="C622:S622" si="710">C621</f>
        <v>2568152</v>
      </c>
      <c r="D622" s="142">
        <f t="shared" si="710"/>
        <v>15962814</v>
      </c>
      <c r="E622" s="142">
        <f t="shared" si="710"/>
        <v>6229645</v>
      </c>
      <c r="F622" s="142">
        <f t="shared" si="710"/>
        <v>46812087</v>
      </c>
      <c r="G622" s="192">
        <f t="shared" si="710"/>
        <v>30817800</v>
      </c>
      <c r="H622" s="142">
        <f t="shared" si="710"/>
        <v>1954100</v>
      </c>
      <c r="I622" s="142">
        <f t="shared" si="710"/>
        <v>11301240</v>
      </c>
      <c r="J622" s="142">
        <f t="shared" si="710"/>
        <v>4894244</v>
      </c>
      <c r="K622" s="142">
        <f t="shared" si="710"/>
        <v>4803559</v>
      </c>
      <c r="L622" s="142">
        <f t="shared" si="710"/>
        <v>971672</v>
      </c>
      <c r="M622" s="142">
        <f t="shared" si="710"/>
        <v>21774</v>
      </c>
      <c r="N622" s="142">
        <f t="shared" si="710"/>
        <v>7522596</v>
      </c>
      <c r="O622" s="142">
        <f t="shared" si="710"/>
        <v>3378300</v>
      </c>
      <c r="P622" s="142">
        <f t="shared" si="710"/>
        <v>148000</v>
      </c>
      <c r="Q622" s="142">
        <f t="shared" si="710"/>
        <v>426680</v>
      </c>
      <c r="R622" s="142">
        <f t="shared" si="710"/>
        <v>1026293</v>
      </c>
      <c r="S622" s="142">
        <f t="shared" si="710"/>
        <v>3234326</v>
      </c>
      <c r="T622" s="142"/>
      <c r="U622" s="142"/>
      <c r="V622" s="142"/>
      <c r="W622" s="142"/>
      <c r="X622" s="142"/>
      <c r="Y622" s="142"/>
      <c r="Z622" s="142"/>
      <c r="AA622" s="142"/>
      <c r="AB622" s="142"/>
      <c r="AC622" s="142"/>
      <c r="AD622" s="142"/>
      <c r="AE622" s="142"/>
      <c r="AF622" s="142"/>
      <c r="AG622" s="146" t="s">
        <v>1206</v>
      </c>
      <c r="AH622" s="144">
        <f t="shared" si="293"/>
        <v>142073282</v>
      </c>
      <c r="AI622" s="145">
        <f t="shared" si="294"/>
        <v>43654</v>
      </c>
      <c r="AJ622" s="143">
        <f t="shared" si="297"/>
        <v>832</v>
      </c>
      <c r="AK622" s="146">
        <v>1.0</v>
      </c>
      <c r="AL622" s="146">
        <f>sum(AK166:AK622)</f>
        <v>832</v>
      </c>
      <c r="AM622" s="143">
        <f t="shared" si="711"/>
        <v>16</v>
      </c>
      <c r="AN622" s="142"/>
      <c r="AO622" s="134"/>
      <c r="AP622" s="134"/>
      <c r="AQ622" s="134"/>
      <c r="AR622" s="134"/>
      <c r="AS622" s="134"/>
      <c r="AT622" s="134"/>
      <c r="AU622" s="134"/>
      <c r="AV622" s="134"/>
      <c r="AW622" s="134"/>
      <c r="AX622" s="134"/>
      <c r="AY622" s="134"/>
      <c r="AZ622" s="134"/>
      <c r="BA622" s="134"/>
      <c r="BB622" s="134"/>
    </row>
    <row r="623">
      <c r="A623" s="203" t="str">
        <f>Work!A396</f>
        <v>District  of West Vancouver Council</v>
      </c>
      <c r="B623" s="140">
        <f>Work!G396</f>
        <v>43654</v>
      </c>
      <c r="C623" s="142">
        <f t="shared" ref="C623:S623" si="712">C622</f>
        <v>2568152</v>
      </c>
      <c r="D623" s="142">
        <f t="shared" si="712"/>
        <v>15962814</v>
      </c>
      <c r="E623" s="142">
        <f t="shared" si="712"/>
        <v>6229645</v>
      </c>
      <c r="F623" s="142">
        <f t="shared" si="712"/>
        <v>46812087</v>
      </c>
      <c r="G623" s="192">
        <f t="shared" si="712"/>
        <v>30817800</v>
      </c>
      <c r="H623" s="142">
        <f t="shared" si="712"/>
        <v>1954100</v>
      </c>
      <c r="I623" s="142">
        <f t="shared" si="712"/>
        <v>11301240</v>
      </c>
      <c r="J623" s="142">
        <f t="shared" si="712"/>
        <v>4894244</v>
      </c>
      <c r="K623" s="142">
        <f t="shared" si="712"/>
        <v>4803559</v>
      </c>
      <c r="L623" s="142">
        <f t="shared" si="712"/>
        <v>971672</v>
      </c>
      <c r="M623" s="142">
        <f t="shared" si="712"/>
        <v>21774</v>
      </c>
      <c r="N623" s="142">
        <f t="shared" si="712"/>
        <v>7522596</v>
      </c>
      <c r="O623" s="142">
        <f t="shared" si="712"/>
        <v>3378300</v>
      </c>
      <c r="P623" s="142">
        <f t="shared" si="712"/>
        <v>148000</v>
      </c>
      <c r="Q623" s="142">
        <f t="shared" si="712"/>
        <v>426680</v>
      </c>
      <c r="R623" s="142">
        <f t="shared" si="712"/>
        <v>1026293</v>
      </c>
      <c r="S623" s="142">
        <f t="shared" si="712"/>
        <v>3234326</v>
      </c>
      <c r="T623" s="142"/>
      <c r="U623" s="142"/>
      <c r="V623" s="142"/>
      <c r="W623" s="142"/>
      <c r="X623" s="142"/>
      <c r="Y623" s="142"/>
      <c r="Z623" s="142"/>
      <c r="AA623" s="142"/>
      <c r="AB623" s="142"/>
      <c r="AC623" s="142"/>
      <c r="AD623" s="142"/>
      <c r="AE623" s="142"/>
      <c r="AF623" s="142"/>
      <c r="AG623" s="146" t="s">
        <v>1206</v>
      </c>
      <c r="AH623" s="144">
        <f t="shared" si="293"/>
        <v>142073282</v>
      </c>
      <c r="AI623" s="145">
        <f t="shared" si="294"/>
        <v>43654</v>
      </c>
      <c r="AJ623" s="143">
        <f t="shared" si="297"/>
        <v>833</v>
      </c>
      <c r="AK623" s="146">
        <v>1.0</v>
      </c>
      <c r="AL623" s="146">
        <f>sum(AK166:AK623)</f>
        <v>833</v>
      </c>
      <c r="AM623" s="143">
        <f t="shared" si="711"/>
        <v>16</v>
      </c>
      <c r="AN623" s="142"/>
      <c r="AO623" s="134"/>
      <c r="AP623" s="134"/>
      <c r="AQ623" s="134"/>
      <c r="AR623" s="134"/>
      <c r="AS623" s="134"/>
      <c r="AT623" s="134"/>
      <c r="AU623" s="134"/>
      <c r="AV623" s="134"/>
      <c r="AW623" s="134"/>
      <c r="AX623" s="134"/>
      <c r="AY623" s="134"/>
      <c r="AZ623" s="134"/>
      <c r="BA623" s="134"/>
      <c r="BB623" s="134"/>
    </row>
    <row r="624">
      <c r="A624" s="203" t="str">
        <f>Work!A554</f>
        <v>Winterthur City Council</v>
      </c>
      <c r="B624" s="140">
        <f>Work!G554</f>
        <v>43654</v>
      </c>
      <c r="C624" s="142">
        <f t="shared" ref="C624:G624" si="713">C623</f>
        <v>2568152</v>
      </c>
      <c r="D624" s="142">
        <f t="shared" si="713"/>
        <v>15962814</v>
      </c>
      <c r="E624" s="142">
        <f t="shared" si="713"/>
        <v>6229645</v>
      </c>
      <c r="F624" s="142">
        <f t="shared" si="713"/>
        <v>46812087</v>
      </c>
      <c r="G624" s="142">
        <f t="shared" si="713"/>
        <v>30817800</v>
      </c>
      <c r="H624" s="141">
        <f>Work!E554+H623</f>
        <v>2065940</v>
      </c>
      <c r="I624" s="142">
        <f t="shared" ref="I624:S624" si="714">I623</f>
        <v>11301240</v>
      </c>
      <c r="J624" s="142">
        <f t="shared" si="714"/>
        <v>4894244</v>
      </c>
      <c r="K624" s="142">
        <f t="shared" si="714"/>
        <v>4803559</v>
      </c>
      <c r="L624" s="142">
        <f t="shared" si="714"/>
        <v>971672</v>
      </c>
      <c r="M624" s="142">
        <f t="shared" si="714"/>
        <v>21774</v>
      </c>
      <c r="N624" s="142">
        <f t="shared" si="714"/>
        <v>7522596</v>
      </c>
      <c r="O624" s="142">
        <f t="shared" si="714"/>
        <v>3378300</v>
      </c>
      <c r="P624" s="142">
        <f t="shared" si="714"/>
        <v>148000</v>
      </c>
      <c r="Q624" s="142">
        <f t="shared" si="714"/>
        <v>426680</v>
      </c>
      <c r="R624" s="142">
        <f t="shared" si="714"/>
        <v>1026293</v>
      </c>
      <c r="S624" s="142">
        <f t="shared" si="714"/>
        <v>3234326</v>
      </c>
      <c r="T624" s="142"/>
      <c r="U624" s="142"/>
      <c r="V624" s="142"/>
      <c r="W624" s="142"/>
      <c r="X624" s="142"/>
      <c r="Y624" s="142"/>
      <c r="Z624" s="142"/>
      <c r="AA624" s="142"/>
      <c r="AB624" s="142"/>
      <c r="AC624" s="142"/>
      <c r="AD624" s="142"/>
      <c r="AE624" s="142"/>
      <c r="AF624" s="142"/>
      <c r="AG624" s="146" t="s">
        <v>1369</v>
      </c>
      <c r="AH624" s="144">
        <f t="shared" si="293"/>
        <v>142185122</v>
      </c>
      <c r="AI624" s="145">
        <f t="shared" si="294"/>
        <v>43654</v>
      </c>
      <c r="AJ624" s="143">
        <f t="shared" si="297"/>
        <v>834</v>
      </c>
      <c r="AK624" s="146">
        <v>1.0</v>
      </c>
      <c r="AL624" s="146">
        <f>sum(AK166:AK624)</f>
        <v>834</v>
      </c>
      <c r="AM624" s="143">
        <f t="shared" si="711"/>
        <v>16</v>
      </c>
      <c r="AN624" s="142"/>
      <c r="AO624" s="134"/>
      <c r="AP624" s="134"/>
      <c r="AQ624" s="134"/>
      <c r="AR624" s="134"/>
      <c r="AS624" s="134"/>
      <c r="AT624" s="134"/>
      <c r="AU624" s="134"/>
      <c r="AV624" s="134"/>
      <c r="AW624" s="134"/>
      <c r="AX624" s="134"/>
      <c r="AY624" s="134"/>
      <c r="AZ624" s="134"/>
      <c r="BA624" s="134"/>
      <c r="BB624" s="134"/>
    </row>
    <row r="625">
      <c r="A625" s="280" t="str">
        <f>Data!A920</f>
        <v>Liguria Regional Council</v>
      </c>
      <c r="B625" s="140">
        <f>Data!E920</f>
        <v>43654</v>
      </c>
      <c r="C625" s="142">
        <f t="shared" ref="C625:H625" si="715">C624</f>
        <v>2568152</v>
      </c>
      <c r="D625" s="142">
        <f t="shared" si="715"/>
        <v>15962814</v>
      </c>
      <c r="E625" s="142">
        <f t="shared" si="715"/>
        <v>6229645</v>
      </c>
      <c r="F625" s="142">
        <f t="shared" si="715"/>
        <v>46812087</v>
      </c>
      <c r="G625" s="142">
        <f t="shared" si="715"/>
        <v>30817800</v>
      </c>
      <c r="H625" s="142">
        <f t="shared" si="715"/>
        <v>2065940</v>
      </c>
      <c r="I625" s="174">
        <f>I624+Data!D920-Data!D954</f>
        <v>12805957</v>
      </c>
      <c r="J625" s="142">
        <f t="shared" ref="J625:S625" si="716">J624</f>
        <v>4894244</v>
      </c>
      <c r="K625" s="142">
        <f t="shared" si="716"/>
        <v>4803559</v>
      </c>
      <c r="L625" s="142">
        <f t="shared" si="716"/>
        <v>971672</v>
      </c>
      <c r="M625" s="142">
        <f t="shared" si="716"/>
        <v>21774</v>
      </c>
      <c r="N625" s="142">
        <f t="shared" si="716"/>
        <v>7522596</v>
      </c>
      <c r="O625" s="142">
        <f t="shared" si="716"/>
        <v>3378300</v>
      </c>
      <c r="P625" s="142">
        <f t="shared" si="716"/>
        <v>148000</v>
      </c>
      <c r="Q625" s="142">
        <f t="shared" si="716"/>
        <v>426680</v>
      </c>
      <c r="R625" s="142">
        <f t="shared" si="716"/>
        <v>1026293</v>
      </c>
      <c r="S625" s="142">
        <f t="shared" si="716"/>
        <v>3234326</v>
      </c>
      <c r="T625" s="142"/>
      <c r="U625" s="142"/>
      <c r="V625" s="142"/>
      <c r="W625" s="142"/>
      <c r="X625" s="142"/>
      <c r="Y625" s="142"/>
      <c r="Z625" s="142"/>
      <c r="AA625" s="142"/>
      <c r="AB625" s="142"/>
      <c r="AC625" s="142"/>
      <c r="AD625" s="142"/>
      <c r="AE625" s="142"/>
      <c r="AF625" s="142"/>
      <c r="AG625" s="146" t="s">
        <v>2288</v>
      </c>
      <c r="AH625" s="144">
        <f t="shared" si="293"/>
        <v>143689839</v>
      </c>
      <c r="AI625" s="145">
        <f t="shared" si="294"/>
        <v>43654</v>
      </c>
      <c r="AJ625" s="143">
        <f t="shared" si="297"/>
        <v>835</v>
      </c>
      <c r="AK625" s="146">
        <v>1.0</v>
      </c>
      <c r="AL625" s="164"/>
      <c r="AM625" s="143">
        <f t="shared" si="711"/>
        <v>16</v>
      </c>
      <c r="AN625" s="142"/>
      <c r="AO625" s="134"/>
      <c r="AP625" s="134"/>
      <c r="AQ625" s="134"/>
      <c r="AR625" s="134"/>
      <c r="AS625" s="134"/>
      <c r="AT625" s="134"/>
      <c r="AU625" s="134"/>
      <c r="AV625" s="134"/>
      <c r="AW625" s="134"/>
      <c r="AX625" s="134"/>
      <c r="AY625" s="134"/>
      <c r="AZ625" s="134"/>
      <c r="BA625" s="134"/>
      <c r="BB625" s="134"/>
    </row>
    <row r="626">
      <c r="A626" s="199" t="str">
        <f>Data!A886</f>
        <v>Wexford County Council</v>
      </c>
      <c r="B626" s="140">
        <f>Data!E886</f>
        <v>43654</v>
      </c>
      <c r="C626" s="142">
        <f t="shared" ref="C626:S626" si="717">C625</f>
        <v>2568152</v>
      </c>
      <c r="D626" s="142">
        <f t="shared" si="717"/>
        <v>15962814</v>
      </c>
      <c r="E626" s="142">
        <f t="shared" si="717"/>
        <v>6229645</v>
      </c>
      <c r="F626" s="142">
        <f t="shared" si="717"/>
        <v>46812087</v>
      </c>
      <c r="G626" s="142">
        <f t="shared" si="717"/>
        <v>30817800</v>
      </c>
      <c r="H626" s="142">
        <f t="shared" si="717"/>
        <v>2065940</v>
      </c>
      <c r="I626" s="142">
        <f t="shared" si="717"/>
        <v>12805957</v>
      </c>
      <c r="J626" s="176">
        <f t="shared" si="717"/>
        <v>4894244</v>
      </c>
      <c r="K626" s="142">
        <f t="shared" si="717"/>
        <v>4803559</v>
      </c>
      <c r="L626" s="142">
        <f t="shared" si="717"/>
        <v>971672</v>
      </c>
      <c r="M626" s="142">
        <f t="shared" si="717"/>
        <v>21774</v>
      </c>
      <c r="N626" s="142">
        <f t="shared" si="717"/>
        <v>7522596</v>
      </c>
      <c r="O626" s="142">
        <f t="shared" si="717"/>
        <v>3378300</v>
      </c>
      <c r="P626" s="142">
        <f t="shared" si="717"/>
        <v>148000</v>
      </c>
      <c r="Q626" s="142">
        <f t="shared" si="717"/>
        <v>426680</v>
      </c>
      <c r="R626" s="142">
        <f t="shared" si="717"/>
        <v>1026293</v>
      </c>
      <c r="S626" s="142">
        <f t="shared" si="717"/>
        <v>3234326</v>
      </c>
      <c r="T626" s="142"/>
      <c r="U626" s="142"/>
      <c r="V626" s="142"/>
      <c r="W626" s="142"/>
      <c r="X626" s="142"/>
      <c r="Y626" s="142"/>
      <c r="Z626" s="142"/>
      <c r="AA626" s="142"/>
      <c r="AB626" s="142"/>
      <c r="AC626" s="142"/>
      <c r="AD626" s="142"/>
      <c r="AE626" s="142"/>
      <c r="AF626" s="142"/>
      <c r="AG626" s="168" t="s">
        <v>2803</v>
      </c>
      <c r="AH626" s="144">
        <f t="shared" si="293"/>
        <v>143689839</v>
      </c>
      <c r="AI626" s="145">
        <f t="shared" si="294"/>
        <v>43654</v>
      </c>
      <c r="AJ626" s="143">
        <f t="shared" si="297"/>
        <v>836</v>
      </c>
      <c r="AK626" s="146">
        <v>1.0</v>
      </c>
      <c r="AL626" s="164"/>
      <c r="AM626" s="143">
        <f t="shared" si="711"/>
        <v>16</v>
      </c>
      <c r="AN626" s="142"/>
      <c r="AO626" s="134"/>
      <c r="AP626" s="134"/>
      <c r="AQ626" s="134"/>
      <c r="AR626" s="134"/>
      <c r="AS626" s="134"/>
      <c r="AT626" s="134"/>
      <c r="AU626" s="134"/>
      <c r="AV626" s="134"/>
      <c r="AW626" s="134"/>
      <c r="AX626" s="134"/>
      <c r="AY626" s="134"/>
      <c r="AZ626" s="134"/>
      <c r="BA626" s="134"/>
      <c r="BB626" s="134"/>
    </row>
    <row r="627">
      <c r="A627" s="199" t="str">
        <f>Data!A870</f>
        <v>Carlow County Council</v>
      </c>
      <c r="B627" s="140">
        <f>Data!E870</f>
        <v>43654</v>
      </c>
      <c r="C627" s="142">
        <f t="shared" ref="C627:S627" si="718">C626</f>
        <v>2568152</v>
      </c>
      <c r="D627" s="142">
        <f t="shared" si="718"/>
        <v>15962814</v>
      </c>
      <c r="E627" s="142">
        <f t="shared" si="718"/>
        <v>6229645</v>
      </c>
      <c r="F627" s="142">
        <f t="shared" si="718"/>
        <v>46812087</v>
      </c>
      <c r="G627" s="142">
        <f t="shared" si="718"/>
        <v>30817800</v>
      </c>
      <c r="H627" s="142">
        <f t="shared" si="718"/>
        <v>2065940</v>
      </c>
      <c r="I627" s="142">
        <f t="shared" si="718"/>
        <v>12805957</v>
      </c>
      <c r="J627" s="176">
        <f t="shared" si="718"/>
        <v>4894244</v>
      </c>
      <c r="K627" s="142">
        <f t="shared" si="718"/>
        <v>4803559</v>
      </c>
      <c r="L627" s="142">
        <f t="shared" si="718"/>
        <v>971672</v>
      </c>
      <c r="M627" s="142">
        <f t="shared" si="718"/>
        <v>21774</v>
      </c>
      <c r="N627" s="142">
        <f t="shared" si="718"/>
        <v>7522596</v>
      </c>
      <c r="O627" s="142">
        <f t="shared" si="718"/>
        <v>3378300</v>
      </c>
      <c r="P627" s="142">
        <f t="shared" si="718"/>
        <v>148000</v>
      </c>
      <c r="Q627" s="142">
        <f t="shared" si="718"/>
        <v>426680</v>
      </c>
      <c r="R627" s="142">
        <f t="shared" si="718"/>
        <v>1026293</v>
      </c>
      <c r="S627" s="142">
        <f t="shared" si="718"/>
        <v>3234326</v>
      </c>
      <c r="T627" s="142"/>
      <c r="U627" s="142"/>
      <c r="V627" s="142"/>
      <c r="W627" s="142"/>
      <c r="X627" s="142"/>
      <c r="Y627" s="142"/>
      <c r="Z627" s="142"/>
      <c r="AA627" s="142"/>
      <c r="AB627" s="142"/>
      <c r="AC627" s="142"/>
      <c r="AD627" s="142"/>
      <c r="AE627" s="142"/>
      <c r="AF627" s="142"/>
      <c r="AG627" s="168" t="s">
        <v>2803</v>
      </c>
      <c r="AH627" s="144">
        <f t="shared" si="293"/>
        <v>143689839</v>
      </c>
      <c r="AI627" s="145">
        <f t="shared" si="294"/>
        <v>43654</v>
      </c>
      <c r="AJ627" s="143">
        <f t="shared" si="297"/>
        <v>837</v>
      </c>
      <c r="AK627" s="146">
        <v>1.0</v>
      </c>
      <c r="AL627" s="164"/>
      <c r="AM627" s="143">
        <f t="shared" si="711"/>
        <v>16</v>
      </c>
      <c r="AN627" s="142"/>
      <c r="AO627" s="134"/>
      <c r="AP627" s="134"/>
      <c r="AQ627" s="134"/>
      <c r="AR627" s="134"/>
      <c r="AS627" s="134"/>
      <c r="AT627" s="134"/>
      <c r="AU627" s="134"/>
      <c r="AV627" s="134"/>
      <c r="AW627" s="134"/>
      <c r="AX627" s="134"/>
      <c r="AY627" s="134"/>
      <c r="AZ627" s="134"/>
      <c r="BA627" s="134"/>
      <c r="BB627" s="134"/>
    </row>
    <row r="628">
      <c r="A628" s="203" t="str">
        <f>Work!A287</f>
        <v>Chichester District Council</v>
      </c>
      <c r="B628" s="140">
        <f>Work!G287</f>
        <v>43655</v>
      </c>
      <c r="C628" s="142">
        <f t="shared" ref="C628:S628" si="719">C627</f>
        <v>2568152</v>
      </c>
      <c r="D628" s="142">
        <f t="shared" si="719"/>
        <v>15962814</v>
      </c>
      <c r="E628" s="142">
        <f t="shared" si="719"/>
        <v>6229645</v>
      </c>
      <c r="F628" s="163">
        <f t="shared" si="719"/>
        <v>46812087</v>
      </c>
      <c r="G628" s="142">
        <f t="shared" si="719"/>
        <v>30817800</v>
      </c>
      <c r="H628" s="142">
        <f t="shared" si="719"/>
        <v>2065940</v>
      </c>
      <c r="I628" s="142">
        <f t="shared" si="719"/>
        <v>12805957</v>
      </c>
      <c r="J628" s="142">
        <f t="shared" si="719"/>
        <v>4894244</v>
      </c>
      <c r="K628" s="142">
        <f t="shared" si="719"/>
        <v>4803559</v>
      </c>
      <c r="L628" s="142">
        <f t="shared" si="719"/>
        <v>971672</v>
      </c>
      <c r="M628" s="142">
        <f t="shared" si="719"/>
        <v>21774</v>
      </c>
      <c r="N628" s="142">
        <f t="shared" si="719"/>
        <v>7522596</v>
      </c>
      <c r="O628" s="142">
        <f t="shared" si="719"/>
        <v>3378300</v>
      </c>
      <c r="P628" s="142">
        <f t="shared" si="719"/>
        <v>148000</v>
      </c>
      <c r="Q628" s="142">
        <f t="shared" si="719"/>
        <v>426680</v>
      </c>
      <c r="R628" s="142">
        <f t="shared" si="719"/>
        <v>1026293</v>
      </c>
      <c r="S628" s="142">
        <f t="shared" si="719"/>
        <v>3234326</v>
      </c>
      <c r="T628" s="142"/>
      <c r="U628" s="142"/>
      <c r="V628" s="142"/>
      <c r="W628" s="142"/>
      <c r="X628" s="142"/>
      <c r="Y628" s="142"/>
      <c r="Z628" s="142"/>
      <c r="AA628" s="142"/>
      <c r="AB628" s="142"/>
      <c r="AC628" s="142"/>
      <c r="AD628" s="142"/>
      <c r="AE628" s="142"/>
      <c r="AF628" s="142"/>
      <c r="AG628" s="146" t="s">
        <v>1086</v>
      </c>
      <c r="AH628" s="144">
        <f t="shared" si="293"/>
        <v>143689839</v>
      </c>
      <c r="AI628" s="145">
        <f t="shared" si="294"/>
        <v>43655</v>
      </c>
      <c r="AJ628" s="143">
        <f t="shared" si="297"/>
        <v>838</v>
      </c>
      <c r="AK628" s="146">
        <v>1.0</v>
      </c>
      <c r="AL628" s="146">
        <f>sum(AK166:AK628)</f>
        <v>838</v>
      </c>
      <c r="AM628" s="143">
        <f>AM625</f>
        <v>16</v>
      </c>
      <c r="AN628" s="142"/>
      <c r="AO628" s="134"/>
      <c r="AP628" s="134"/>
      <c r="AQ628" s="134"/>
      <c r="AR628" s="134"/>
      <c r="AS628" s="134"/>
      <c r="AT628" s="134"/>
      <c r="AU628" s="134"/>
      <c r="AV628" s="134"/>
      <c r="AW628" s="134"/>
      <c r="AX628" s="134"/>
      <c r="AY628" s="134"/>
      <c r="AZ628" s="134"/>
      <c r="BA628" s="134"/>
      <c r="BB628" s="134"/>
    </row>
    <row r="629">
      <c r="A629" s="203" t="str">
        <f>Work!A448</f>
        <v>Cologne City Council</v>
      </c>
      <c r="B629" s="140">
        <f>Work!G448</f>
        <v>43655</v>
      </c>
      <c r="C629" s="142">
        <f t="shared" ref="C629:J629" si="720">C628</f>
        <v>2568152</v>
      </c>
      <c r="D629" s="142">
        <f t="shared" si="720"/>
        <v>15962814</v>
      </c>
      <c r="E629" s="142">
        <f t="shared" si="720"/>
        <v>6229645</v>
      </c>
      <c r="F629" s="142">
        <f t="shared" si="720"/>
        <v>46812087</v>
      </c>
      <c r="G629" s="142">
        <f t="shared" si="720"/>
        <v>30817800</v>
      </c>
      <c r="H629" s="142">
        <f t="shared" si="720"/>
        <v>2065940</v>
      </c>
      <c r="I629" s="142">
        <f t="shared" si="720"/>
        <v>12805957</v>
      </c>
      <c r="J629" s="142">
        <f t="shared" si="720"/>
        <v>4894244</v>
      </c>
      <c r="K629" s="141">
        <f>Work!E448+K628</f>
        <v>5883953</v>
      </c>
      <c r="L629" s="142">
        <f t="shared" ref="L629:S629" si="721">L628</f>
        <v>971672</v>
      </c>
      <c r="M629" s="142">
        <f t="shared" si="721"/>
        <v>21774</v>
      </c>
      <c r="N629" s="142">
        <f t="shared" si="721"/>
        <v>7522596</v>
      </c>
      <c r="O629" s="142">
        <f t="shared" si="721"/>
        <v>3378300</v>
      </c>
      <c r="P629" s="142">
        <f t="shared" si="721"/>
        <v>148000</v>
      </c>
      <c r="Q629" s="142">
        <f t="shared" si="721"/>
        <v>426680</v>
      </c>
      <c r="R629" s="142">
        <f t="shared" si="721"/>
        <v>1026293</v>
      </c>
      <c r="S629" s="142">
        <f t="shared" si="721"/>
        <v>3234326</v>
      </c>
      <c r="T629" s="142"/>
      <c r="U629" s="142"/>
      <c r="V629" s="142"/>
      <c r="W629" s="142"/>
      <c r="X629" s="142"/>
      <c r="Y629" s="142"/>
      <c r="Z629" s="142"/>
      <c r="AA629" s="142"/>
      <c r="AB629" s="142"/>
      <c r="AC629" s="142"/>
      <c r="AD629" s="142"/>
      <c r="AE629" s="142"/>
      <c r="AF629" s="142"/>
      <c r="AG629" s="146" t="s">
        <v>2360</v>
      </c>
      <c r="AH629" s="144">
        <f t="shared" si="293"/>
        <v>144770233</v>
      </c>
      <c r="AI629" s="145">
        <f t="shared" si="294"/>
        <v>43655</v>
      </c>
      <c r="AJ629" s="143">
        <f t="shared" si="297"/>
        <v>839</v>
      </c>
      <c r="AK629" s="146">
        <v>1.0</v>
      </c>
      <c r="AL629" s="146">
        <f>sum(AK166:AK629)</f>
        <v>839</v>
      </c>
      <c r="AM629" s="143">
        <f t="shared" ref="AM629:AM652" si="724">AM628</f>
        <v>16</v>
      </c>
      <c r="AN629" s="142"/>
      <c r="AO629" s="134"/>
      <c r="AP629" s="134"/>
      <c r="AQ629" s="134"/>
      <c r="AR629" s="134"/>
      <c r="AS629" s="134"/>
      <c r="AT629" s="134"/>
      <c r="AU629" s="134"/>
      <c r="AV629" s="134"/>
      <c r="AW629" s="134"/>
      <c r="AX629" s="134"/>
      <c r="AY629" s="134"/>
      <c r="AZ629" s="134"/>
      <c r="BA629" s="134"/>
      <c r="BB629" s="134"/>
    </row>
    <row r="630">
      <c r="A630" s="203" t="str">
        <f>Work!A449</f>
        <v>Hamm City Council</v>
      </c>
      <c r="B630" s="140">
        <f>Work!G449</f>
        <v>43655</v>
      </c>
      <c r="C630" s="142">
        <f t="shared" ref="C630:J630" si="722">C629</f>
        <v>2568152</v>
      </c>
      <c r="D630" s="142">
        <f t="shared" si="722"/>
        <v>15962814</v>
      </c>
      <c r="E630" s="142">
        <f t="shared" si="722"/>
        <v>6229645</v>
      </c>
      <c r="F630" s="142">
        <f t="shared" si="722"/>
        <v>46812087</v>
      </c>
      <c r="G630" s="142">
        <f t="shared" si="722"/>
        <v>30817800</v>
      </c>
      <c r="H630" s="142">
        <f t="shared" si="722"/>
        <v>2065940</v>
      </c>
      <c r="I630" s="142">
        <f t="shared" si="722"/>
        <v>12805957</v>
      </c>
      <c r="J630" s="142">
        <f t="shared" si="722"/>
        <v>4894244</v>
      </c>
      <c r="K630" s="141">
        <f>Work!E449+K629</f>
        <v>6063350</v>
      </c>
      <c r="L630" s="142">
        <f t="shared" ref="L630:S630" si="723">L629</f>
        <v>971672</v>
      </c>
      <c r="M630" s="142">
        <f t="shared" si="723"/>
        <v>21774</v>
      </c>
      <c r="N630" s="142">
        <f t="shared" si="723"/>
        <v>7522596</v>
      </c>
      <c r="O630" s="142">
        <f t="shared" si="723"/>
        <v>3378300</v>
      </c>
      <c r="P630" s="142">
        <f t="shared" si="723"/>
        <v>148000</v>
      </c>
      <c r="Q630" s="142">
        <f t="shared" si="723"/>
        <v>426680</v>
      </c>
      <c r="R630" s="142">
        <f t="shared" si="723"/>
        <v>1026293</v>
      </c>
      <c r="S630" s="142">
        <f t="shared" si="723"/>
        <v>3234326</v>
      </c>
      <c r="T630" s="142"/>
      <c r="U630" s="142"/>
      <c r="V630" s="142"/>
      <c r="W630" s="142"/>
      <c r="X630" s="142"/>
      <c r="Y630" s="142"/>
      <c r="Z630" s="142"/>
      <c r="AA630" s="142"/>
      <c r="AB630" s="142"/>
      <c r="AC630" s="142"/>
      <c r="AD630" s="142"/>
      <c r="AE630" s="142"/>
      <c r="AF630" s="142"/>
      <c r="AG630" s="146" t="s">
        <v>2360</v>
      </c>
      <c r="AH630" s="144">
        <f t="shared" si="293"/>
        <v>144949630</v>
      </c>
      <c r="AI630" s="145">
        <f t="shared" si="294"/>
        <v>43655</v>
      </c>
      <c r="AJ630" s="143">
        <f t="shared" si="297"/>
        <v>840</v>
      </c>
      <c r="AK630" s="146">
        <v>1.0</v>
      </c>
      <c r="AL630" s="146">
        <f>sum(AK166:AK630)</f>
        <v>840</v>
      </c>
      <c r="AM630" s="143">
        <f t="shared" si="724"/>
        <v>16</v>
      </c>
      <c r="AN630" s="142"/>
      <c r="AO630" s="134"/>
      <c r="AP630" s="134"/>
      <c r="AQ630" s="134"/>
      <c r="AR630" s="134"/>
      <c r="AS630" s="134"/>
      <c r="AT630" s="134"/>
      <c r="AU630" s="134"/>
      <c r="AV630" s="134"/>
      <c r="AW630" s="134"/>
      <c r="AX630" s="134"/>
      <c r="AY630" s="134"/>
      <c r="AZ630" s="134"/>
      <c r="BA630" s="134"/>
      <c r="BB630" s="134"/>
    </row>
    <row r="631">
      <c r="A631" s="203" t="str">
        <f>Work!A450</f>
        <v>Herzogenrath City Council</v>
      </c>
      <c r="B631" s="140">
        <f>Work!G450</f>
        <v>43655</v>
      </c>
      <c r="C631" s="142">
        <f t="shared" ref="C631:J631" si="725">C630</f>
        <v>2568152</v>
      </c>
      <c r="D631" s="142">
        <f t="shared" si="725"/>
        <v>15962814</v>
      </c>
      <c r="E631" s="142">
        <f t="shared" si="725"/>
        <v>6229645</v>
      </c>
      <c r="F631" s="142">
        <f t="shared" si="725"/>
        <v>46812087</v>
      </c>
      <c r="G631" s="142">
        <f t="shared" si="725"/>
        <v>30817800</v>
      </c>
      <c r="H631" s="142">
        <f t="shared" si="725"/>
        <v>2065940</v>
      </c>
      <c r="I631" s="142">
        <f t="shared" si="725"/>
        <v>12805957</v>
      </c>
      <c r="J631" s="142">
        <f t="shared" si="725"/>
        <v>4894244</v>
      </c>
      <c r="K631" s="141">
        <f>Work!E450+K630</f>
        <v>6109812</v>
      </c>
      <c r="L631" s="142">
        <f t="shared" ref="L631:S631" si="726">L630</f>
        <v>971672</v>
      </c>
      <c r="M631" s="142">
        <f t="shared" si="726"/>
        <v>21774</v>
      </c>
      <c r="N631" s="142">
        <f t="shared" si="726"/>
        <v>7522596</v>
      </c>
      <c r="O631" s="142">
        <f t="shared" si="726"/>
        <v>3378300</v>
      </c>
      <c r="P631" s="142">
        <f t="shared" si="726"/>
        <v>148000</v>
      </c>
      <c r="Q631" s="142">
        <f t="shared" si="726"/>
        <v>426680</v>
      </c>
      <c r="R631" s="142">
        <f t="shared" si="726"/>
        <v>1026293</v>
      </c>
      <c r="S631" s="142">
        <f t="shared" si="726"/>
        <v>3234326</v>
      </c>
      <c r="T631" s="142"/>
      <c r="U631" s="142"/>
      <c r="V631" s="142"/>
      <c r="W631" s="142"/>
      <c r="X631" s="142"/>
      <c r="Y631" s="142"/>
      <c r="Z631" s="142"/>
      <c r="AA631" s="142"/>
      <c r="AB631" s="142"/>
      <c r="AC631" s="142"/>
      <c r="AD631" s="142"/>
      <c r="AE631" s="142"/>
      <c r="AF631" s="142"/>
      <c r="AG631" s="146" t="s">
        <v>2360</v>
      </c>
      <c r="AH631" s="144">
        <f t="shared" si="293"/>
        <v>144996092</v>
      </c>
      <c r="AI631" s="145">
        <f t="shared" si="294"/>
        <v>43655</v>
      </c>
      <c r="AJ631" s="143">
        <f t="shared" si="297"/>
        <v>841</v>
      </c>
      <c r="AK631" s="146">
        <v>1.0</v>
      </c>
      <c r="AL631" s="146">
        <f>sum(AK166:AK631)</f>
        <v>841</v>
      </c>
      <c r="AM631" s="143">
        <f t="shared" si="724"/>
        <v>16</v>
      </c>
      <c r="AN631" s="142"/>
      <c r="AO631" s="134"/>
      <c r="AP631" s="134"/>
      <c r="AQ631" s="134"/>
      <c r="AR631" s="134"/>
      <c r="AS631" s="134"/>
      <c r="AT631" s="134"/>
      <c r="AU631" s="134"/>
      <c r="AV631" s="134"/>
      <c r="AW631" s="134"/>
      <c r="AX631" s="134"/>
      <c r="AY631" s="134"/>
      <c r="AZ631" s="134"/>
      <c r="BA631" s="134"/>
      <c r="BB631" s="134"/>
    </row>
    <row r="632">
      <c r="A632" s="203" t="str">
        <f>Work!A415</f>
        <v>New Aquitaine Regional Council</v>
      </c>
      <c r="B632" s="140">
        <f>Work!G415</f>
        <v>43655</v>
      </c>
      <c r="C632" s="142">
        <f t="shared" ref="C632:K632" si="727">C631</f>
        <v>2568152</v>
      </c>
      <c r="D632" s="142">
        <f t="shared" si="727"/>
        <v>15962814</v>
      </c>
      <c r="E632" s="142">
        <f t="shared" si="727"/>
        <v>6229645</v>
      </c>
      <c r="F632" s="142">
        <f t="shared" si="727"/>
        <v>46812087</v>
      </c>
      <c r="G632" s="142">
        <f t="shared" si="727"/>
        <v>30817800</v>
      </c>
      <c r="H632" s="142">
        <f t="shared" si="727"/>
        <v>2065940</v>
      </c>
      <c r="I632" s="142">
        <f t="shared" si="727"/>
        <v>12805957</v>
      </c>
      <c r="J632" s="142">
        <f t="shared" si="727"/>
        <v>4894244</v>
      </c>
      <c r="K632" s="142">
        <f t="shared" si="727"/>
        <v>6109812</v>
      </c>
      <c r="L632" s="141">
        <f>Work!E415+L631</f>
        <v>6850816</v>
      </c>
      <c r="M632" s="142">
        <f t="shared" ref="M632:S632" si="728">M631</f>
        <v>21774</v>
      </c>
      <c r="N632" s="142">
        <f t="shared" si="728"/>
        <v>7522596</v>
      </c>
      <c r="O632" s="142">
        <f t="shared" si="728"/>
        <v>3378300</v>
      </c>
      <c r="P632" s="142">
        <f t="shared" si="728"/>
        <v>148000</v>
      </c>
      <c r="Q632" s="142">
        <f t="shared" si="728"/>
        <v>426680</v>
      </c>
      <c r="R632" s="142">
        <f t="shared" si="728"/>
        <v>1026293</v>
      </c>
      <c r="S632" s="142">
        <f t="shared" si="728"/>
        <v>3234326</v>
      </c>
      <c r="T632" s="142"/>
      <c r="U632" s="142"/>
      <c r="V632" s="142"/>
      <c r="W632" s="142"/>
      <c r="X632" s="142"/>
      <c r="Y632" s="142"/>
      <c r="Z632" s="142"/>
      <c r="AA632" s="142"/>
      <c r="AB632" s="142"/>
      <c r="AC632" s="142"/>
      <c r="AD632" s="142"/>
      <c r="AE632" s="142"/>
      <c r="AF632" s="142"/>
      <c r="AG632" s="146" t="s">
        <v>2442</v>
      </c>
      <c r="AH632" s="144">
        <f t="shared" si="293"/>
        <v>150875236</v>
      </c>
      <c r="AI632" s="145">
        <f t="shared" si="294"/>
        <v>43655</v>
      </c>
      <c r="AJ632" s="143">
        <f t="shared" si="297"/>
        <v>842</v>
      </c>
      <c r="AK632" s="146">
        <v>1.0</v>
      </c>
      <c r="AL632" s="146">
        <f>sum(AK166:AK632)</f>
        <v>842</v>
      </c>
      <c r="AM632" s="143">
        <f t="shared" si="724"/>
        <v>16</v>
      </c>
      <c r="AN632" s="142"/>
      <c r="AO632" s="134"/>
      <c r="AP632" s="134"/>
      <c r="AQ632" s="134"/>
      <c r="AR632" s="134"/>
      <c r="AS632" s="134"/>
      <c r="AT632" s="134"/>
      <c r="AU632" s="134"/>
      <c r="AV632" s="134"/>
      <c r="AW632" s="134"/>
      <c r="AX632" s="134"/>
      <c r="AY632" s="134"/>
      <c r="AZ632" s="134"/>
      <c r="BA632" s="134"/>
      <c r="BB632" s="134"/>
    </row>
    <row r="633">
      <c r="A633" s="203" t="str">
        <f>Work!A416</f>
        <v>Council of Paris</v>
      </c>
      <c r="B633" s="140">
        <f>Work!G416</f>
        <v>43655</v>
      </c>
      <c r="C633" s="142">
        <f t="shared" ref="C633:K633" si="729">C632</f>
        <v>2568152</v>
      </c>
      <c r="D633" s="142">
        <f t="shared" si="729"/>
        <v>15962814</v>
      </c>
      <c r="E633" s="142">
        <f t="shared" si="729"/>
        <v>6229645</v>
      </c>
      <c r="F633" s="142">
        <f t="shared" si="729"/>
        <v>46812087</v>
      </c>
      <c r="G633" s="142">
        <f t="shared" si="729"/>
        <v>30817800</v>
      </c>
      <c r="H633" s="142">
        <f t="shared" si="729"/>
        <v>2065940</v>
      </c>
      <c r="I633" s="142">
        <f t="shared" si="729"/>
        <v>12805957</v>
      </c>
      <c r="J633" s="142">
        <f t="shared" si="729"/>
        <v>4894244</v>
      </c>
      <c r="K633" s="142">
        <f t="shared" si="729"/>
        <v>6109812</v>
      </c>
      <c r="L633" s="141">
        <f>Work!E416+L632</f>
        <v>8991342</v>
      </c>
      <c r="M633" s="142">
        <f t="shared" ref="M633:S633" si="730">M632</f>
        <v>21774</v>
      </c>
      <c r="N633" s="142">
        <f t="shared" si="730"/>
        <v>7522596</v>
      </c>
      <c r="O633" s="142">
        <f t="shared" si="730"/>
        <v>3378300</v>
      </c>
      <c r="P633" s="142">
        <f t="shared" si="730"/>
        <v>148000</v>
      </c>
      <c r="Q633" s="142">
        <f t="shared" si="730"/>
        <v>426680</v>
      </c>
      <c r="R633" s="142">
        <f t="shared" si="730"/>
        <v>1026293</v>
      </c>
      <c r="S633" s="142">
        <f t="shared" si="730"/>
        <v>3234326</v>
      </c>
      <c r="T633" s="142"/>
      <c r="U633" s="142"/>
      <c r="V633" s="142"/>
      <c r="W633" s="142"/>
      <c r="X633" s="142"/>
      <c r="Y633" s="142"/>
      <c r="Z633" s="142"/>
      <c r="AA633" s="142"/>
      <c r="AB633" s="142"/>
      <c r="AC633" s="142"/>
      <c r="AD633" s="142"/>
      <c r="AE633" s="142"/>
      <c r="AF633" s="142"/>
      <c r="AG633" s="146" t="s">
        <v>2442</v>
      </c>
      <c r="AH633" s="144">
        <f t="shared" si="293"/>
        <v>153015762</v>
      </c>
      <c r="AI633" s="145">
        <f t="shared" si="294"/>
        <v>43655</v>
      </c>
      <c r="AJ633" s="143">
        <f t="shared" si="297"/>
        <v>843</v>
      </c>
      <c r="AK633" s="146">
        <v>1.0</v>
      </c>
      <c r="AL633" s="146">
        <f>sum(AK166:AK633)</f>
        <v>843</v>
      </c>
      <c r="AM633" s="143">
        <f t="shared" si="724"/>
        <v>16</v>
      </c>
      <c r="AN633" s="142"/>
      <c r="AO633" s="134"/>
      <c r="AP633" s="134"/>
      <c r="AQ633" s="134"/>
      <c r="AR633" s="134"/>
      <c r="AS633" s="134"/>
      <c r="AT633" s="134"/>
      <c r="AU633" s="134"/>
      <c r="AV633" s="134"/>
      <c r="AW633" s="134"/>
      <c r="AX633" s="134"/>
      <c r="AY633" s="134"/>
      <c r="AZ633" s="134"/>
      <c r="BA633" s="134"/>
      <c r="BB633" s="134"/>
    </row>
    <row r="634">
      <c r="A634" s="203" t="str">
        <f>Work!A290</f>
        <v>Surrey County Council</v>
      </c>
      <c r="B634" s="140">
        <f>Work!G290</f>
        <v>43655</v>
      </c>
      <c r="C634" s="142">
        <f t="shared" ref="C634:E634" si="731">C633</f>
        <v>2568152</v>
      </c>
      <c r="D634" s="142">
        <f t="shared" si="731"/>
        <v>15962814</v>
      </c>
      <c r="E634" s="142">
        <f t="shared" si="731"/>
        <v>6229645</v>
      </c>
      <c r="F634" s="141">
        <f>Work!I292+F633</f>
        <v>47910287</v>
      </c>
      <c r="G634" s="142">
        <f t="shared" ref="G634:S634" si="732">G633</f>
        <v>30817800</v>
      </c>
      <c r="H634" s="142">
        <f t="shared" si="732"/>
        <v>2065940</v>
      </c>
      <c r="I634" s="142">
        <f t="shared" si="732"/>
        <v>12805957</v>
      </c>
      <c r="J634" s="142">
        <f t="shared" si="732"/>
        <v>4894244</v>
      </c>
      <c r="K634" s="142">
        <f t="shared" si="732"/>
        <v>6109812</v>
      </c>
      <c r="L634" s="142">
        <f t="shared" si="732"/>
        <v>8991342</v>
      </c>
      <c r="M634" s="142">
        <f t="shared" si="732"/>
        <v>21774</v>
      </c>
      <c r="N634" s="142">
        <f t="shared" si="732"/>
        <v>7522596</v>
      </c>
      <c r="O634" s="142">
        <f t="shared" si="732"/>
        <v>3378300</v>
      </c>
      <c r="P634" s="142">
        <f t="shared" si="732"/>
        <v>148000</v>
      </c>
      <c r="Q634" s="142">
        <f t="shared" si="732"/>
        <v>426680</v>
      </c>
      <c r="R634" s="142">
        <f t="shared" si="732"/>
        <v>1026293</v>
      </c>
      <c r="S634" s="142">
        <f t="shared" si="732"/>
        <v>3234326</v>
      </c>
      <c r="T634" s="142"/>
      <c r="U634" s="142"/>
      <c r="V634" s="142"/>
      <c r="W634" s="142"/>
      <c r="X634" s="142"/>
      <c r="Y634" s="142"/>
      <c r="Z634" s="142"/>
      <c r="AA634" s="142"/>
      <c r="AB634" s="142"/>
      <c r="AC634" s="142"/>
      <c r="AD634" s="142"/>
      <c r="AE634" s="142"/>
      <c r="AF634" s="142"/>
      <c r="AG634" s="146" t="s">
        <v>1086</v>
      </c>
      <c r="AH634" s="144">
        <f t="shared" si="293"/>
        <v>154113962</v>
      </c>
      <c r="AI634" s="145">
        <f t="shared" si="294"/>
        <v>43655</v>
      </c>
      <c r="AJ634" s="143">
        <f t="shared" si="297"/>
        <v>844</v>
      </c>
      <c r="AK634" s="146">
        <v>1.0</v>
      </c>
      <c r="AL634" s="146">
        <f>sum(AK166:AK634)</f>
        <v>844</v>
      </c>
      <c r="AM634" s="143">
        <f t="shared" si="724"/>
        <v>16</v>
      </c>
      <c r="AN634" s="142"/>
      <c r="AO634" s="134"/>
      <c r="AP634" s="134"/>
      <c r="AQ634" s="134"/>
      <c r="AR634" s="134"/>
      <c r="AS634" s="134"/>
      <c r="AT634" s="134"/>
      <c r="AU634" s="134"/>
      <c r="AV634" s="134"/>
      <c r="AW634" s="134"/>
      <c r="AX634" s="134"/>
      <c r="AY634" s="134"/>
      <c r="AZ634" s="134"/>
      <c r="BA634" s="134"/>
      <c r="BB634" s="134"/>
    </row>
    <row r="635">
      <c r="A635" s="203" t="str">
        <f>Work!A288</f>
        <v>Richmond upon Thames London Borough Council</v>
      </c>
      <c r="B635" s="140">
        <f>Work!G288</f>
        <v>43655</v>
      </c>
      <c r="C635" s="142">
        <f t="shared" ref="C635:S635" si="733">C634</f>
        <v>2568152</v>
      </c>
      <c r="D635" s="142">
        <f t="shared" si="733"/>
        <v>15962814</v>
      </c>
      <c r="E635" s="142">
        <f t="shared" si="733"/>
        <v>6229645</v>
      </c>
      <c r="F635" s="163">
        <f t="shared" si="733"/>
        <v>47910287</v>
      </c>
      <c r="G635" s="142">
        <f t="shared" si="733"/>
        <v>30817800</v>
      </c>
      <c r="H635" s="142">
        <f t="shared" si="733"/>
        <v>2065940</v>
      </c>
      <c r="I635" s="142">
        <f t="shared" si="733"/>
        <v>12805957</v>
      </c>
      <c r="J635" s="142">
        <f t="shared" si="733"/>
        <v>4894244</v>
      </c>
      <c r="K635" s="142">
        <f t="shared" si="733"/>
        <v>6109812</v>
      </c>
      <c r="L635" s="142">
        <f t="shared" si="733"/>
        <v>8991342</v>
      </c>
      <c r="M635" s="142">
        <f t="shared" si="733"/>
        <v>21774</v>
      </c>
      <c r="N635" s="142">
        <f t="shared" si="733"/>
        <v>7522596</v>
      </c>
      <c r="O635" s="142">
        <f t="shared" si="733"/>
        <v>3378300</v>
      </c>
      <c r="P635" s="142">
        <f t="shared" si="733"/>
        <v>148000</v>
      </c>
      <c r="Q635" s="142">
        <f t="shared" si="733"/>
        <v>426680</v>
      </c>
      <c r="R635" s="142">
        <f t="shared" si="733"/>
        <v>1026293</v>
      </c>
      <c r="S635" s="142">
        <f t="shared" si="733"/>
        <v>3234326</v>
      </c>
      <c r="T635" s="142"/>
      <c r="U635" s="142"/>
      <c r="V635" s="142"/>
      <c r="W635" s="142"/>
      <c r="X635" s="142"/>
      <c r="Y635" s="142"/>
      <c r="Z635" s="142"/>
      <c r="AA635" s="142"/>
      <c r="AB635" s="142"/>
      <c r="AC635" s="142"/>
      <c r="AD635" s="142"/>
      <c r="AE635" s="142"/>
      <c r="AF635" s="142"/>
      <c r="AG635" s="146" t="s">
        <v>1086</v>
      </c>
      <c r="AH635" s="144">
        <f t="shared" si="293"/>
        <v>154113962</v>
      </c>
      <c r="AI635" s="145">
        <f t="shared" si="294"/>
        <v>43655</v>
      </c>
      <c r="AJ635" s="143">
        <f t="shared" si="297"/>
        <v>845</v>
      </c>
      <c r="AK635" s="146">
        <v>1.0</v>
      </c>
      <c r="AL635" s="146">
        <f>sum(AK166:AK635)</f>
        <v>845</v>
      </c>
      <c r="AM635" s="143">
        <f t="shared" si="724"/>
        <v>16</v>
      </c>
      <c r="AN635" s="142"/>
      <c r="AO635" s="134"/>
      <c r="AP635" s="134"/>
      <c r="AQ635" s="134"/>
      <c r="AR635" s="134"/>
      <c r="AS635" s="134"/>
      <c r="AT635" s="134"/>
      <c r="AU635" s="134"/>
      <c r="AV635" s="134"/>
      <c r="AW635" s="134"/>
      <c r="AX635" s="134"/>
      <c r="AY635" s="134"/>
      <c r="AZ635" s="134"/>
      <c r="BA635" s="134"/>
      <c r="BB635" s="134"/>
    </row>
    <row r="636">
      <c r="A636" s="203" t="str">
        <f>Work!A289</f>
        <v>St Albans City and District Council</v>
      </c>
      <c r="B636" s="140">
        <f>Work!G289</f>
        <v>43655</v>
      </c>
      <c r="C636" s="142">
        <f t="shared" ref="C636:E636" si="734">C635</f>
        <v>2568152</v>
      </c>
      <c r="D636" s="142">
        <f t="shared" si="734"/>
        <v>15962814</v>
      </c>
      <c r="E636" s="142">
        <f t="shared" si="734"/>
        <v>6229645</v>
      </c>
      <c r="F636" s="141">
        <f>Work!E289+F635</f>
        <v>48057382</v>
      </c>
      <c r="G636" s="142">
        <f t="shared" ref="G636:S636" si="735">G635</f>
        <v>30817800</v>
      </c>
      <c r="H636" s="142">
        <f t="shared" si="735"/>
        <v>2065940</v>
      </c>
      <c r="I636" s="142">
        <f t="shared" si="735"/>
        <v>12805957</v>
      </c>
      <c r="J636" s="142">
        <f t="shared" si="735"/>
        <v>4894244</v>
      </c>
      <c r="K636" s="142">
        <f t="shared" si="735"/>
        <v>6109812</v>
      </c>
      <c r="L636" s="142">
        <f t="shared" si="735"/>
        <v>8991342</v>
      </c>
      <c r="M636" s="142">
        <f t="shared" si="735"/>
        <v>21774</v>
      </c>
      <c r="N636" s="142">
        <f t="shared" si="735"/>
        <v>7522596</v>
      </c>
      <c r="O636" s="142">
        <f t="shared" si="735"/>
        <v>3378300</v>
      </c>
      <c r="P636" s="142">
        <f t="shared" si="735"/>
        <v>148000</v>
      </c>
      <c r="Q636" s="142">
        <f t="shared" si="735"/>
        <v>426680</v>
      </c>
      <c r="R636" s="142">
        <f t="shared" si="735"/>
        <v>1026293</v>
      </c>
      <c r="S636" s="142">
        <f t="shared" si="735"/>
        <v>3234326</v>
      </c>
      <c r="T636" s="142"/>
      <c r="U636" s="142"/>
      <c r="V636" s="142"/>
      <c r="W636" s="142"/>
      <c r="X636" s="142"/>
      <c r="Y636" s="142"/>
      <c r="Z636" s="142"/>
      <c r="AA636" s="142"/>
      <c r="AB636" s="142"/>
      <c r="AC636" s="142"/>
      <c r="AD636" s="142"/>
      <c r="AE636" s="142"/>
      <c r="AF636" s="142"/>
      <c r="AG636" s="146" t="s">
        <v>1086</v>
      </c>
      <c r="AH636" s="144">
        <f t="shared" si="293"/>
        <v>154261057</v>
      </c>
      <c r="AI636" s="145">
        <f t="shared" si="294"/>
        <v>43655</v>
      </c>
      <c r="AJ636" s="143">
        <f t="shared" si="297"/>
        <v>846</v>
      </c>
      <c r="AK636" s="146">
        <v>1.0</v>
      </c>
      <c r="AL636" s="146">
        <f>sum(AK166:AK636)</f>
        <v>846</v>
      </c>
      <c r="AM636" s="143">
        <f t="shared" si="724"/>
        <v>16</v>
      </c>
      <c r="AN636" s="142"/>
      <c r="AO636" s="134"/>
      <c r="AP636" s="134"/>
      <c r="AQ636" s="134"/>
      <c r="AR636" s="134"/>
      <c r="AS636" s="134"/>
      <c r="AT636" s="134"/>
      <c r="AU636" s="134"/>
      <c r="AV636" s="134"/>
      <c r="AW636" s="134"/>
      <c r="AX636" s="134"/>
      <c r="AY636" s="134"/>
      <c r="AZ636" s="134"/>
      <c r="BA636" s="134"/>
      <c r="BB636" s="134"/>
    </row>
    <row r="637">
      <c r="A637" s="203" t="str">
        <f>Work!A397</f>
        <v>Smithers Town Council</v>
      </c>
      <c r="B637" s="140">
        <f>Work!G397</f>
        <v>43655</v>
      </c>
      <c r="C637" s="142">
        <f t="shared" ref="C637:S637" si="736">C636</f>
        <v>2568152</v>
      </c>
      <c r="D637" s="142">
        <f t="shared" si="736"/>
        <v>15962814</v>
      </c>
      <c r="E637" s="142">
        <f t="shared" si="736"/>
        <v>6229645</v>
      </c>
      <c r="F637" s="142">
        <f t="shared" si="736"/>
        <v>48057382</v>
      </c>
      <c r="G637" s="192">
        <f t="shared" si="736"/>
        <v>30817800</v>
      </c>
      <c r="H637" s="142">
        <f t="shared" si="736"/>
        <v>2065940</v>
      </c>
      <c r="I637" s="142">
        <f t="shared" si="736"/>
        <v>12805957</v>
      </c>
      <c r="J637" s="142">
        <f t="shared" si="736"/>
        <v>4894244</v>
      </c>
      <c r="K637" s="142">
        <f t="shared" si="736"/>
        <v>6109812</v>
      </c>
      <c r="L637" s="142">
        <f t="shared" si="736"/>
        <v>8991342</v>
      </c>
      <c r="M637" s="142">
        <f t="shared" si="736"/>
        <v>21774</v>
      </c>
      <c r="N637" s="142">
        <f t="shared" si="736"/>
        <v>7522596</v>
      </c>
      <c r="O637" s="142">
        <f t="shared" si="736"/>
        <v>3378300</v>
      </c>
      <c r="P637" s="142">
        <f t="shared" si="736"/>
        <v>148000</v>
      </c>
      <c r="Q637" s="142">
        <f t="shared" si="736"/>
        <v>426680</v>
      </c>
      <c r="R637" s="142">
        <f t="shared" si="736"/>
        <v>1026293</v>
      </c>
      <c r="S637" s="142">
        <f t="shared" si="736"/>
        <v>3234326</v>
      </c>
      <c r="T637" s="142"/>
      <c r="U637" s="142"/>
      <c r="V637" s="142"/>
      <c r="W637" s="142"/>
      <c r="X637" s="142"/>
      <c r="Y637" s="142"/>
      <c r="Z637" s="142"/>
      <c r="AA637" s="142"/>
      <c r="AB637" s="142"/>
      <c r="AC637" s="142"/>
      <c r="AD637" s="142"/>
      <c r="AE637" s="142"/>
      <c r="AF637" s="142"/>
      <c r="AG637" s="146" t="s">
        <v>1206</v>
      </c>
      <c r="AH637" s="144">
        <f t="shared" si="293"/>
        <v>154261057</v>
      </c>
      <c r="AI637" s="145">
        <f t="shared" si="294"/>
        <v>43655</v>
      </c>
      <c r="AJ637" s="143">
        <f t="shared" si="297"/>
        <v>847</v>
      </c>
      <c r="AK637" s="146">
        <v>1.0</v>
      </c>
      <c r="AL637" s="146">
        <f>sum(AK166:AK637)</f>
        <v>847</v>
      </c>
      <c r="AM637" s="143">
        <f t="shared" si="724"/>
        <v>16</v>
      </c>
      <c r="AN637" s="142"/>
      <c r="AO637" s="134"/>
      <c r="AP637" s="134"/>
      <c r="AQ637" s="134"/>
      <c r="AR637" s="134"/>
      <c r="AS637" s="134"/>
      <c r="AT637" s="134"/>
      <c r="AU637" s="134"/>
      <c r="AV637" s="134"/>
      <c r="AW637" s="134"/>
      <c r="AX637" s="134"/>
      <c r="AY637" s="134"/>
      <c r="AZ637" s="134"/>
      <c r="BA637" s="134"/>
      <c r="BB637" s="134"/>
    </row>
    <row r="638">
      <c r="A638" s="203" t="str">
        <f>Work!A451</f>
        <v>Voerde Town Council</v>
      </c>
      <c r="B638" s="140">
        <f>Work!G451</f>
        <v>43655</v>
      </c>
      <c r="C638" s="142">
        <f t="shared" ref="C638:J638" si="737">C637</f>
        <v>2568152</v>
      </c>
      <c r="D638" s="142">
        <f t="shared" si="737"/>
        <v>15962814</v>
      </c>
      <c r="E638" s="142">
        <f t="shared" si="737"/>
        <v>6229645</v>
      </c>
      <c r="F638" s="142">
        <f t="shared" si="737"/>
        <v>48057382</v>
      </c>
      <c r="G638" s="142">
        <f t="shared" si="737"/>
        <v>30817800</v>
      </c>
      <c r="H638" s="142">
        <f t="shared" si="737"/>
        <v>2065940</v>
      </c>
      <c r="I638" s="142">
        <f t="shared" si="737"/>
        <v>12805957</v>
      </c>
      <c r="J638" s="142">
        <f t="shared" si="737"/>
        <v>4894244</v>
      </c>
      <c r="K638" s="141">
        <f>Work!E451+K637</f>
        <v>6146080</v>
      </c>
      <c r="L638" s="142">
        <f t="shared" ref="L638:S638" si="738">L637</f>
        <v>8991342</v>
      </c>
      <c r="M638" s="142">
        <f t="shared" si="738"/>
        <v>21774</v>
      </c>
      <c r="N638" s="142">
        <f t="shared" si="738"/>
        <v>7522596</v>
      </c>
      <c r="O638" s="142">
        <f t="shared" si="738"/>
        <v>3378300</v>
      </c>
      <c r="P638" s="142">
        <f t="shared" si="738"/>
        <v>148000</v>
      </c>
      <c r="Q638" s="142">
        <f t="shared" si="738"/>
        <v>426680</v>
      </c>
      <c r="R638" s="142">
        <f t="shared" si="738"/>
        <v>1026293</v>
      </c>
      <c r="S638" s="142">
        <f t="shared" si="738"/>
        <v>3234326</v>
      </c>
      <c r="T638" s="142"/>
      <c r="U638" s="142"/>
      <c r="V638" s="142"/>
      <c r="W638" s="142"/>
      <c r="X638" s="142"/>
      <c r="Y638" s="142"/>
      <c r="Z638" s="142"/>
      <c r="AA638" s="142"/>
      <c r="AB638" s="142"/>
      <c r="AC638" s="142"/>
      <c r="AD638" s="142"/>
      <c r="AE638" s="142"/>
      <c r="AF638" s="142"/>
      <c r="AG638" s="146" t="s">
        <v>2360</v>
      </c>
      <c r="AH638" s="144">
        <f t="shared" si="293"/>
        <v>154297325</v>
      </c>
      <c r="AI638" s="145">
        <f t="shared" si="294"/>
        <v>43655</v>
      </c>
      <c r="AJ638" s="143">
        <f t="shared" si="297"/>
        <v>848</v>
      </c>
      <c r="AK638" s="146">
        <v>1.0</v>
      </c>
      <c r="AL638" s="146">
        <f>sum(AK166:AK638)</f>
        <v>848</v>
      </c>
      <c r="AM638" s="143">
        <f t="shared" si="724"/>
        <v>16</v>
      </c>
      <c r="AN638" s="142"/>
      <c r="AO638" s="134"/>
      <c r="AP638" s="134"/>
      <c r="AQ638" s="134"/>
      <c r="AR638" s="134"/>
      <c r="AS638" s="134"/>
      <c r="AT638" s="134"/>
      <c r="AU638" s="134"/>
      <c r="AV638" s="134"/>
      <c r="AW638" s="134"/>
      <c r="AX638" s="134"/>
      <c r="AY638" s="134"/>
      <c r="AZ638" s="134"/>
      <c r="BA638" s="134"/>
      <c r="BB638" s="134"/>
    </row>
    <row r="639">
      <c r="A639" s="203" t="str">
        <f>Work!A452</f>
        <v>Warstein City Council</v>
      </c>
      <c r="B639" s="140">
        <f>Work!G452</f>
        <v>43655</v>
      </c>
      <c r="C639" s="142">
        <f t="shared" ref="C639:J639" si="739">C638</f>
        <v>2568152</v>
      </c>
      <c r="D639" s="142">
        <f t="shared" si="739"/>
        <v>15962814</v>
      </c>
      <c r="E639" s="142">
        <f t="shared" si="739"/>
        <v>6229645</v>
      </c>
      <c r="F639" s="142">
        <f t="shared" si="739"/>
        <v>48057382</v>
      </c>
      <c r="G639" s="142">
        <f t="shared" si="739"/>
        <v>30817800</v>
      </c>
      <c r="H639" s="142">
        <f t="shared" si="739"/>
        <v>2065940</v>
      </c>
      <c r="I639" s="142">
        <f t="shared" si="739"/>
        <v>12805957</v>
      </c>
      <c r="J639" s="142">
        <f t="shared" si="739"/>
        <v>4894244</v>
      </c>
      <c r="K639" s="141">
        <f>Work!E452+K638</f>
        <v>6170978</v>
      </c>
      <c r="L639" s="142">
        <f t="shared" ref="L639:S639" si="740">L638</f>
        <v>8991342</v>
      </c>
      <c r="M639" s="142">
        <f t="shared" si="740"/>
        <v>21774</v>
      </c>
      <c r="N639" s="142">
        <f t="shared" si="740"/>
        <v>7522596</v>
      </c>
      <c r="O639" s="142">
        <f t="shared" si="740"/>
        <v>3378300</v>
      </c>
      <c r="P639" s="142">
        <f t="shared" si="740"/>
        <v>148000</v>
      </c>
      <c r="Q639" s="142">
        <f t="shared" si="740"/>
        <v>426680</v>
      </c>
      <c r="R639" s="142">
        <f t="shared" si="740"/>
        <v>1026293</v>
      </c>
      <c r="S639" s="142">
        <f t="shared" si="740"/>
        <v>3234326</v>
      </c>
      <c r="T639" s="142"/>
      <c r="U639" s="142"/>
      <c r="V639" s="142"/>
      <c r="W639" s="142"/>
      <c r="X639" s="142"/>
      <c r="Y639" s="142"/>
      <c r="Z639" s="142"/>
      <c r="AA639" s="142"/>
      <c r="AB639" s="142"/>
      <c r="AC639" s="142"/>
      <c r="AD639" s="142"/>
      <c r="AE639" s="142"/>
      <c r="AF639" s="142"/>
      <c r="AG639" s="146" t="s">
        <v>2360</v>
      </c>
      <c r="AH639" s="144">
        <f t="shared" si="293"/>
        <v>154322223</v>
      </c>
      <c r="AI639" s="145">
        <f t="shared" si="294"/>
        <v>43655</v>
      </c>
      <c r="AJ639" s="143">
        <f t="shared" si="297"/>
        <v>849</v>
      </c>
      <c r="AK639" s="146">
        <v>1.0</v>
      </c>
      <c r="AL639" s="146">
        <f>sum(AK166:AK639)</f>
        <v>849</v>
      </c>
      <c r="AM639" s="143">
        <f t="shared" si="724"/>
        <v>16</v>
      </c>
      <c r="AN639" s="142"/>
      <c r="AO639" s="134"/>
      <c r="AP639" s="134"/>
      <c r="AQ639" s="134"/>
      <c r="AR639" s="134"/>
      <c r="AS639" s="134"/>
      <c r="AT639" s="134"/>
      <c r="AU639" s="134"/>
      <c r="AV639" s="134"/>
      <c r="AW639" s="134"/>
      <c r="AX639" s="134"/>
      <c r="AY639" s="134"/>
      <c r="AZ639" s="134"/>
      <c r="BA639" s="134"/>
      <c r="BB639" s="134"/>
    </row>
    <row r="640">
      <c r="A640" s="203" t="str">
        <f>Work!A293</f>
        <v>Watford Borough Council</v>
      </c>
      <c r="B640" s="140">
        <f>Work!G293</f>
        <v>43655</v>
      </c>
      <c r="C640" s="142">
        <f t="shared" ref="C640:E640" si="741">C639</f>
        <v>2568152</v>
      </c>
      <c r="D640" s="142">
        <f t="shared" si="741"/>
        <v>15962814</v>
      </c>
      <c r="E640" s="142">
        <f t="shared" si="741"/>
        <v>6229645</v>
      </c>
      <c r="F640" s="141">
        <f>Work!E293+F639</f>
        <v>48154182</v>
      </c>
      <c r="G640" s="142">
        <f t="shared" ref="G640:S640" si="742">G639</f>
        <v>30817800</v>
      </c>
      <c r="H640" s="142">
        <f t="shared" si="742"/>
        <v>2065940</v>
      </c>
      <c r="I640" s="142">
        <f t="shared" si="742"/>
        <v>12805957</v>
      </c>
      <c r="J640" s="142">
        <f t="shared" si="742"/>
        <v>4894244</v>
      </c>
      <c r="K640" s="142">
        <f t="shared" si="742"/>
        <v>6170978</v>
      </c>
      <c r="L640" s="142">
        <f t="shared" si="742"/>
        <v>8991342</v>
      </c>
      <c r="M640" s="142">
        <f t="shared" si="742"/>
        <v>21774</v>
      </c>
      <c r="N640" s="142">
        <f t="shared" si="742"/>
        <v>7522596</v>
      </c>
      <c r="O640" s="142">
        <f t="shared" si="742"/>
        <v>3378300</v>
      </c>
      <c r="P640" s="142">
        <f t="shared" si="742"/>
        <v>148000</v>
      </c>
      <c r="Q640" s="142">
        <f t="shared" si="742"/>
        <v>426680</v>
      </c>
      <c r="R640" s="142">
        <f t="shared" si="742"/>
        <v>1026293</v>
      </c>
      <c r="S640" s="142">
        <f t="shared" si="742"/>
        <v>3234326</v>
      </c>
      <c r="T640" s="142"/>
      <c r="U640" s="142"/>
      <c r="V640" s="142"/>
      <c r="W640" s="142"/>
      <c r="X640" s="142"/>
      <c r="Y640" s="142"/>
      <c r="Z640" s="142"/>
      <c r="AA640" s="142"/>
      <c r="AB640" s="142"/>
      <c r="AC640" s="142"/>
      <c r="AD640" s="142"/>
      <c r="AE640" s="142"/>
      <c r="AF640" s="142"/>
      <c r="AG640" s="146" t="s">
        <v>1086</v>
      </c>
      <c r="AH640" s="144">
        <f t="shared" si="293"/>
        <v>154419023</v>
      </c>
      <c r="AI640" s="145">
        <f t="shared" si="294"/>
        <v>43655</v>
      </c>
      <c r="AJ640" s="143">
        <f t="shared" si="297"/>
        <v>850</v>
      </c>
      <c r="AK640" s="146">
        <v>1.0</v>
      </c>
      <c r="AL640" s="146">
        <f>sum(AK166:AK640)</f>
        <v>850</v>
      </c>
      <c r="AM640" s="143">
        <f t="shared" si="724"/>
        <v>16</v>
      </c>
      <c r="AN640" s="142"/>
      <c r="AO640" s="134"/>
      <c r="AP640" s="134"/>
      <c r="AQ640" s="134"/>
      <c r="AR640" s="134"/>
      <c r="AS640" s="134"/>
      <c r="AT640" s="134"/>
      <c r="AU640" s="134"/>
      <c r="AV640" s="134"/>
      <c r="AW640" s="134"/>
      <c r="AX640" s="134"/>
      <c r="AY640" s="134"/>
      <c r="AZ640" s="134"/>
      <c r="BA640" s="134"/>
      <c r="BB640" s="134"/>
    </row>
    <row r="641">
      <c r="A641" s="203" t="str">
        <f>Work!A294</f>
        <v>Woodbridge Town Council</v>
      </c>
      <c r="B641" s="140">
        <f>Work!G294</f>
        <v>43655</v>
      </c>
      <c r="C641" s="142">
        <f t="shared" ref="C641:S641" si="743">C640</f>
        <v>2568152</v>
      </c>
      <c r="D641" s="142">
        <f t="shared" si="743"/>
        <v>15962814</v>
      </c>
      <c r="E641" s="142">
        <f t="shared" si="743"/>
        <v>6229645</v>
      </c>
      <c r="F641" s="163">
        <f t="shared" si="743"/>
        <v>48154182</v>
      </c>
      <c r="G641" s="142">
        <f t="shared" si="743"/>
        <v>30817800</v>
      </c>
      <c r="H641" s="142">
        <f t="shared" si="743"/>
        <v>2065940</v>
      </c>
      <c r="I641" s="142">
        <f t="shared" si="743"/>
        <v>12805957</v>
      </c>
      <c r="J641" s="142">
        <f t="shared" si="743"/>
        <v>4894244</v>
      </c>
      <c r="K641" s="142">
        <f t="shared" si="743"/>
        <v>6170978</v>
      </c>
      <c r="L641" s="142">
        <f t="shared" si="743"/>
        <v>8991342</v>
      </c>
      <c r="M641" s="142">
        <f t="shared" si="743"/>
        <v>21774</v>
      </c>
      <c r="N641" s="142">
        <f t="shared" si="743"/>
        <v>7522596</v>
      </c>
      <c r="O641" s="142">
        <f t="shared" si="743"/>
        <v>3378300</v>
      </c>
      <c r="P641" s="142">
        <f t="shared" si="743"/>
        <v>148000</v>
      </c>
      <c r="Q641" s="142">
        <f t="shared" si="743"/>
        <v>426680</v>
      </c>
      <c r="R641" s="142">
        <f t="shared" si="743"/>
        <v>1026293</v>
      </c>
      <c r="S641" s="142">
        <f t="shared" si="743"/>
        <v>3234326</v>
      </c>
      <c r="T641" s="142"/>
      <c r="U641" s="142"/>
      <c r="V641" s="142"/>
      <c r="W641" s="142"/>
      <c r="X641" s="142"/>
      <c r="Y641" s="142"/>
      <c r="Z641" s="142"/>
      <c r="AA641" s="142"/>
      <c r="AB641" s="142"/>
      <c r="AC641" s="142"/>
      <c r="AD641" s="142"/>
      <c r="AE641" s="142"/>
      <c r="AF641" s="142"/>
      <c r="AG641" s="146" t="s">
        <v>1086</v>
      </c>
      <c r="AH641" s="144">
        <f t="shared" si="293"/>
        <v>154419023</v>
      </c>
      <c r="AI641" s="145">
        <f t="shared" si="294"/>
        <v>43655</v>
      </c>
      <c r="AJ641" s="143">
        <f t="shared" si="297"/>
        <v>851</v>
      </c>
      <c r="AK641" s="146">
        <v>1.0</v>
      </c>
      <c r="AL641" s="146">
        <f>sum(AK166:AK641)</f>
        <v>851</v>
      </c>
      <c r="AM641" s="143">
        <f t="shared" si="724"/>
        <v>16</v>
      </c>
      <c r="AN641" s="142"/>
      <c r="AO641" s="134"/>
      <c r="AP641" s="134"/>
      <c r="AQ641" s="134"/>
      <c r="AR641" s="134"/>
      <c r="AS641" s="134"/>
      <c r="AT641" s="134"/>
      <c r="AU641" s="134"/>
      <c r="AV641" s="134"/>
      <c r="AW641" s="134"/>
      <c r="AX641" s="134"/>
      <c r="AY641" s="134"/>
      <c r="AZ641" s="134"/>
      <c r="BA641" s="134"/>
      <c r="BB641" s="134"/>
    </row>
    <row r="642">
      <c r="A642" s="199" t="str">
        <f>Data!A549</f>
        <v>Tonbridge and Malling Borough Council</v>
      </c>
      <c r="B642" s="140">
        <f>Data!E549</f>
        <v>43655</v>
      </c>
      <c r="C642" s="142">
        <f t="shared" ref="C642:S642" si="744">C641</f>
        <v>2568152</v>
      </c>
      <c r="D642" s="142">
        <f t="shared" si="744"/>
        <v>15962814</v>
      </c>
      <c r="E642" s="142">
        <f t="shared" si="744"/>
        <v>6229645</v>
      </c>
      <c r="F642" s="192">
        <f t="shared" si="744"/>
        <v>48154182</v>
      </c>
      <c r="G642" s="142">
        <f t="shared" si="744"/>
        <v>30817800</v>
      </c>
      <c r="H642" s="142">
        <f t="shared" si="744"/>
        <v>2065940</v>
      </c>
      <c r="I642" s="142">
        <f t="shared" si="744"/>
        <v>12805957</v>
      </c>
      <c r="J642" s="142">
        <f t="shared" si="744"/>
        <v>4894244</v>
      </c>
      <c r="K642" s="142">
        <f t="shared" si="744"/>
        <v>6170978</v>
      </c>
      <c r="L642" s="142">
        <f t="shared" si="744"/>
        <v>8991342</v>
      </c>
      <c r="M642" s="142">
        <f t="shared" si="744"/>
        <v>21774</v>
      </c>
      <c r="N642" s="142">
        <f t="shared" si="744"/>
        <v>7522596</v>
      </c>
      <c r="O642" s="142">
        <f t="shared" si="744"/>
        <v>3378300</v>
      </c>
      <c r="P642" s="142">
        <f t="shared" si="744"/>
        <v>148000</v>
      </c>
      <c r="Q642" s="142">
        <f t="shared" si="744"/>
        <v>426680</v>
      </c>
      <c r="R642" s="142">
        <f t="shared" si="744"/>
        <v>1026293</v>
      </c>
      <c r="S642" s="142">
        <f t="shared" si="744"/>
        <v>3234326</v>
      </c>
      <c r="T642" s="142"/>
      <c r="U642" s="142"/>
      <c r="V642" s="142"/>
      <c r="W642" s="142"/>
      <c r="X642" s="142"/>
      <c r="Y642" s="142"/>
      <c r="Z642" s="142"/>
      <c r="AA642" s="142"/>
      <c r="AB642" s="142"/>
      <c r="AC642" s="142"/>
      <c r="AD642" s="142"/>
      <c r="AE642" s="142"/>
      <c r="AF642" s="142"/>
      <c r="AG642" s="146" t="s">
        <v>1284</v>
      </c>
      <c r="AH642" s="144">
        <f t="shared" si="293"/>
        <v>154419023</v>
      </c>
      <c r="AI642" s="145">
        <f t="shared" si="294"/>
        <v>43655</v>
      </c>
      <c r="AJ642" s="143">
        <f t="shared" si="297"/>
        <v>852</v>
      </c>
      <c r="AK642" s="146">
        <v>1.0</v>
      </c>
      <c r="AL642" s="164"/>
      <c r="AM642" s="143">
        <f t="shared" si="724"/>
        <v>16</v>
      </c>
      <c r="AN642" s="142"/>
      <c r="AO642" s="134"/>
      <c r="AP642" s="134"/>
      <c r="AQ642" s="134"/>
      <c r="AR642" s="134"/>
      <c r="AS642" s="134"/>
      <c r="AT642" s="134"/>
      <c r="AU642" s="134"/>
      <c r="AV642" s="134"/>
      <c r="AW642" s="134"/>
      <c r="AX642" s="134"/>
      <c r="AY642" s="134"/>
      <c r="AZ642" s="134"/>
      <c r="BA642" s="134"/>
      <c r="BB642" s="134"/>
    </row>
    <row r="643">
      <c r="A643" s="199" t="str">
        <f>Data!A352</f>
        <v>Ipswich Borough Council</v>
      </c>
      <c r="B643" s="140">
        <f>Data!E352</f>
        <v>43655</v>
      </c>
      <c r="C643" s="142">
        <f t="shared" ref="C643:S643" si="745">C642</f>
        <v>2568152</v>
      </c>
      <c r="D643" s="142">
        <f t="shared" si="745"/>
        <v>15962814</v>
      </c>
      <c r="E643" s="142">
        <f t="shared" si="745"/>
        <v>6229645</v>
      </c>
      <c r="F643" s="192">
        <f t="shared" si="745"/>
        <v>48154182</v>
      </c>
      <c r="G643" s="142">
        <f t="shared" si="745"/>
        <v>30817800</v>
      </c>
      <c r="H643" s="142">
        <f t="shared" si="745"/>
        <v>2065940</v>
      </c>
      <c r="I643" s="142">
        <f t="shared" si="745"/>
        <v>12805957</v>
      </c>
      <c r="J643" s="142">
        <f t="shared" si="745"/>
        <v>4894244</v>
      </c>
      <c r="K643" s="142">
        <f t="shared" si="745"/>
        <v>6170978</v>
      </c>
      <c r="L643" s="142">
        <f t="shared" si="745"/>
        <v>8991342</v>
      </c>
      <c r="M643" s="142">
        <f t="shared" si="745"/>
        <v>21774</v>
      </c>
      <c r="N643" s="142">
        <f t="shared" si="745"/>
        <v>7522596</v>
      </c>
      <c r="O643" s="142">
        <f t="shared" si="745"/>
        <v>3378300</v>
      </c>
      <c r="P643" s="142">
        <f t="shared" si="745"/>
        <v>148000</v>
      </c>
      <c r="Q643" s="142">
        <f t="shared" si="745"/>
        <v>426680</v>
      </c>
      <c r="R643" s="142">
        <f t="shared" si="745"/>
        <v>1026293</v>
      </c>
      <c r="S643" s="142">
        <f t="shared" si="745"/>
        <v>3234326</v>
      </c>
      <c r="T643" s="142"/>
      <c r="U643" s="142"/>
      <c r="V643" s="142"/>
      <c r="W643" s="142"/>
      <c r="X643" s="142"/>
      <c r="Y643" s="142"/>
      <c r="Z643" s="142"/>
      <c r="AA643" s="142"/>
      <c r="AB643" s="142"/>
      <c r="AC643" s="142"/>
      <c r="AD643" s="142"/>
      <c r="AE643" s="142"/>
      <c r="AF643" s="142"/>
      <c r="AG643" s="146" t="s">
        <v>1284</v>
      </c>
      <c r="AH643" s="144">
        <f t="shared" si="293"/>
        <v>154419023</v>
      </c>
      <c r="AI643" s="145">
        <f t="shared" si="294"/>
        <v>43655</v>
      </c>
      <c r="AJ643" s="143">
        <f t="shared" si="297"/>
        <v>853</v>
      </c>
      <c r="AK643" s="146">
        <v>1.0</v>
      </c>
      <c r="AL643" s="164"/>
      <c r="AM643" s="143">
        <f t="shared" si="724"/>
        <v>16</v>
      </c>
      <c r="AN643" s="142"/>
      <c r="AO643" s="134"/>
      <c r="AP643" s="134"/>
      <c r="AQ643" s="134"/>
      <c r="AR643" s="134"/>
      <c r="AS643" s="134"/>
      <c r="AT643" s="134"/>
      <c r="AU643" s="134"/>
      <c r="AV643" s="134"/>
      <c r="AW643" s="134"/>
      <c r="AX643" s="134"/>
      <c r="AY643" s="134"/>
      <c r="AZ643" s="134"/>
      <c r="BA643" s="134"/>
      <c r="BB643" s="134"/>
    </row>
    <row r="644">
      <c r="A644" s="199" t="str">
        <f>Data!A279</f>
        <v>Eastbourne Borough Council</v>
      </c>
      <c r="B644" s="140">
        <f>Data!E279</f>
        <v>43656</v>
      </c>
      <c r="C644" s="142">
        <f t="shared" ref="C644:E644" si="746">C643</f>
        <v>2568152</v>
      </c>
      <c r="D644" s="142">
        <f t="shared" si="746"/>
        <v>15962814</v>
      </c>
      <c r="E644" s="142">
        <f t="shared" si="746"/>
        <v>6229645</v>
      </c>
      <c r="F644" s="141">
        <f>Data!D279+F643</f>
        <v>48261182</v>
      </c>
      <c r="G644" s="142">
        <f t="shared" ref="G644:S644" si="747">G643</f>
        <v>30817800</v>
      </c>
      <c r="H644" s="142">
        <f t="shared" si="747"/>
        <v>2065940</v>
      </c>
      <c r="I644" s="142">
        <f t="shared" si="747"/>
        <v>12805957</v>
      </c>
      <c r="J644" s="142">
        <f t="shared" si="747"/>
        <v>4894244</v>
      </c>
      <c r="K644" s="142">
        <f t="shared" si="747"/>
        <v>6170978</v>
      </c>
      <c r="L644" s="142">
        <f t="shared" si="747"/>
        <v>8991342</v>
      </c>
      <c r="M644" s="142">
        <f t="shared" si="747"/>
        <v>21774</v>
      </c>
      <c r="N644" s="142">
        <f t="shared" si="747"/>
        <v>7522596</v>
      </c>
      <c r="O644" s="142">
        <f t="shared" si="747"/>
        <v>3378300</v>
      </c>
      <c r="P644" s="142">
        <f t="shared" si="747"/>
        <v>148000</v>
      </c>
      <c r="Q644" s="142">
        <f t="shared" si="747"/>
        <v>426680</v>
      </c>
      <c r="R644" s="142">
        <f t="shared" si="747"/>
        <v>1026293</v>
      </c>
      <c r="S644" s="142">
        <f t="shared" si="747"/>
        <v>3234326</v>
      </c>
      <c r="T644" s="142"/>
      <c r="U644" s="142"/>
      <c r="V644" s="142"/>
      <c r="W644" s="142"/>
      <c r="X644" s="142"/>
      <c r="Y644" s="142"/>
      <c r="Z644" s="142"/>
      <c r="AA644" s="142"/>
      <c r="AB644" s="142"/>
      <c r="AC644" s="142"/>
      <c r="AD644" s="142"/>
      <c r="AE644" s="142"/>
      <c r="AF644" s="142"/>
      <c r="AG644" s="146" t="s">
        <v>1284</v>
      </c>
      <c r="AH644" s="144">
        <f t="shared" si="293"/>
        <v>154526023</v>
      </c>
      <c r="AI644" s="145">
        <f t="shared" si="294"/>
        <v>43656</v>
      </c>
      <c r="AJ644" s="143">
        <f t="shared" si="297"/>
        <v>854</v>
      </c>
      <c r="AK644" s="146">
        <v>1.0</v>
      </c>
      <c r="AL644" s="164"/>
      <c r="AM644" s="143">
        <f t="shared" si="724"/>
        <v>16</v>
      </c>
      <c r="AN644" s="142"/>
      <c r="AO644" s="134"/>
      <c r="AP644" s="134"/>
      <c r="AQ644" s="134"/>
      <c r="AR644" s="134"/>
      <c r="AS644" s="134"/>
      <c r="AT644" s="134"/>
      <c r="AU644" s="134"/>
      <c r="AV644" s="134"/>
      <c r="AW644" s="134"/>
      <c r="AX644" s="134"/>
      <c r="AY644" s="134"/>
      <c r="AZ644" s="134"/>
      <c r="BA644" s="134"/>
      <c r="BB644" s="134"/>
    </row>
    <row r="645">
      <c r="A645" s="199" t="str">
        <f>Data!A486</f>
        <v>St Helens Council</v>
      </c>
      <c r="B645" s="140">
        <f>Data!E486</f>
        <v>43656</v>
      </c>
      <c r="C645" s="142">
        <f t="shared" ref="C645:E645" si="748">C644</f>
        <v>2568152</v>
      </c>
      <c r="D645" s="142">
        <f t="shared" si="748"/>
        <v>15962814</v>
      </c>
      <c r="E645" s="142">
        <f t="shared" si="748"/>
        <v>6229645</v>
      </c>
      <c r="F645" s="141">
        <f>Data!D486+F644</f>
        <v>48441231</v>
      </c>
      <c r="G645" s="142">
        <f t="shared" ref="G645:S645" si="749">G644</f>
        <v>30817800</v>
      </c>
      <c r="H645" s="142">
        <f t="shared" si="749"/>
        <v>2065940</v>
      </c>
      <c r="I645" s="142">
        <f t="shared" si="749"/>
        <v>12805957</v>
      </c>
      <c r="J645" s="142">
        <f t="shared" si="749"/>
        <v>4894244</v>
      </c>
      <c r="K645" s="142">
        <f t="shared" si="749"/>
        <v>6170978</v>
      </c>
      <c r="L645" s="142">
        <f t="shared" si="749"/>
        <v>8991342</v>
      </c>
      <c r="M645" s="142">
        <f t="shared" si="749"/>
        <v>21774</v>
      </c>
      <c r="N645" s="142">
        <f t="shared" si="749"/>
        <v>7522596</v>
      </c>
      <c r="O645" s="142">
        <f t="shared" si="749"/>
        <v>3378300</v>
      </c>
      <c r="P645" s="142">
        <f t="shared" si="749"/>
        <v>148000</v>
      </c>
      <c r="Q645" s="142">
        <f t="shared" si="749"/>
        <v>426680</v>
      </c>
      <c r="R645" s="142">
        <f t="shared" si="749"/>
        <v>1026293</v>
      </c>
      <c r="S645" s="142">
        <f t="shared" si="749"/>
        <v>3234326</v>
      </c>
      <c r="T645" s="142"/>
      <c r="U645" s="142"/>
      <c r="V645" s="142"/>
      <c r="W645" s="142"/>
      <c r="X645" s="142"/>
      <c r="Y645" s="142"/>
      <c r="Z645" s="142"/>
      <c r="AA645" s="142"/>
      <c r="AB645" s="142"/>
      <c r="AC645" s="142"/>
      <c r="AD645" s="142"/>
      <c r="AE645" s="142"/>
      <c r="AF645" s="142"/>
      <c r="AG645" s="146" t="s">
        <v>1284</v>
      </c>
      <c r="AH645" s="144">
        <f t="shared" si="293"/>
        <v>154706072</v>
      </c>
      <c r="AI645" s="145">
        <f t="shared" si="294"/>
        <v>43656</v>
      </c>
      <c r="AJ645" s="143">
        <f t="shared" si="297"/>
        <v>855</v>
      </c>
      <c r="AK645" s="146">
        <v>1.0</v>
      </c>
      <c r="AL645" s="164"/>
      <c r="AM645" s="143">
        <f t="shared" si="724"/>
        <v>16</v>
      </c>
      <c r="AN645" s="142"/>
      <c r="AO645" s="134"/>
      <c r="AP645" s="134"/>
      <c r="AQ645" s="134"/>
      <c r="AR645" s="134"/>
      <c r="AS645" s="134"/>
      <c r="AT645" s="134"/>
      <c r="AU645" s="134"/>
      <c r="AV645" s="134"/>
      <c r="AW645" s="134"/>
      <c r="AX645" s="134"/>
      <c r="AY645" s="134"/>
      <c r="AZ645" s="134"/>
      <c r="BA645" s="134"/>
      <c r="BB645" s="134"/>
    </row>
    <row r="646">
      <c r="A646" s="203" t="str">
        <f>Work!A295</f>
        <v>Burnley Borough Council</v>
      </c>
      <c r="B646" s="140">
        <f>Work!G295</f>
        <v>43656</v>
      </c>
      <c r="C646" s="142">
        <f t="shared" ref="C646:E646" si="750">C645</f>
        <v>2568152</v>
      </c>
      <c r="D646" s="142">
        <f t="shared" si="750"/>
        <v>15962814</v>
      </c>
      <c r="E646" s="142">
        <f t="shared" si="750"/>
        <v>6229645</v>
      </c>
      <c r="F646" s="141">
        <f>Work!E295+F645</f>
        <v>48529758</v>
      </c>
      <c r="G646" s="142">
        <f t="shared" ref="G646:S646" si="751">G645</f>
        <v>30817800</v>
      </c>
      <c r="H646" s="142">
        <f t="shared" si="751"/>
        <v>2065940</v>
      </c>
      <c r="I646" s="142">
        <f t="shared" si="751"/>
        <v>12805957</v>
      </c>
      <c r="J646" s="142">
        <f t="shared" si="751"/>
        <v>4894244</v>
      </c>
      <c r="K646" s="142">
        <f t="shared" si="751"/>
        <v>6170978</v>
      </c>
      <c r="L646" s="142">
        <f t="shared" si="751"/>
        <v>8991342</v>
      </c>
      <c r="M646" s="142">
        <f t="shared" si="751"/>
        <v>21774</v>
      </c>
      <c r="N646" s="142">
        <f t="shared" si="751"/>
        <v>7522596</v>
      </c>
      <c r="O646" s="142">
        <f t="shared" si="751"/>
        <v>3378300</v>
      </c>
      <c r="P646" s="142">
        <f t="shared" si="751"/>
        <v>148000</v>
      </c>
      <c r="Q646" s="142">
        <f t="shared" si="751"/>
        <v>426680</v>
      </c>
      <c r="R646" s="142">
        <f t="shared" si="751"/>
        <v>1026293</v>
      </c>
      <c r="S646" s="142">
        <f t="shared" si="751"/>
        <v>3234326</v>
      </c>
      <c r="T646" s="142"/>
      <c r="U646" s="142"/>
      <c r="V646" s="142"/>
      <c r="W646" s="142"/>
      <c r="X646" s="142"/>
      <c r="Y646" s="142"/>
      <c r="Z646" s="142"/>
      <c r="AA646" s="142"/>
      <c r="AB646" s="142"/>
      <c r="AC646" s="142"/>
      <c r="AD646" s="142"/>
      <c r="AE646" s="142"/>
      <c r="AF646" s="142"/>
      <c r="AG646" s="146" t="s">
        <v>1086</v>
      </c>
      <c r="AH646" s="144">
        <f t="shared" si="293"/>
        <v>154794599</v>
      </c>
      <c r="AI646" s="145">
        <f t="shared" si="294"/>
        <v>43656</v>
      </c>
      <c r="AJ646" s="143">
        <f t="shared" si="297"/>
        <v>856</v>
      </c>
      <c r="AK646" s="146">
        <v>1.0</v>
      </c>
      <c r="AL646" s="146">
        <f>sum(AK166:AK646)</f>
        <v>856</v>
      </c>
      <c r="AM646" s="143">
        <f t="shared" si="724"/>
        <v>16</v>
      </c>
      <c r="AN646" s="142"/>
      <c r="AO646" s="134"/>
      <c r="AP646" s="134"/>
      <c r="AQ646" s="134"/>
      <c r="AR646" s="134"/>
      <c r="AS646" s="134"/>
      <c r="AT646" s="134"/>
      <c r="AU646" s="134"/>
      <c r="AV646" s="134"/>
      <c r="AW646" s="134"/>
      <c r="AX646" s="134"/>
      <c r="AY646" s="134"/>
      <c r="AZ646" s="134"/>
      <c r="BA646" s="134"/>
      <c r="BB646" s="134"/>
    </row>
    <row r="647">
      <c r="A647" s="203" t="str">
        <f>Work!A296</f>
        <v>Bury Metropolitan Borough Council</v>
      </c>
      <c r="B647" s="140">
        <f>Work!G296</f>
        <v>43656</v>
      </c>
      <c r="C647" s="142">
        <f t="shared" ref="C647:E647" si="752">C646</f>
        <v>2568152</v>
      </c>
      <c r="D647" s="142">
        <f t="shared" si="752"/>
        <v>15962814</v>
      </c>
      <c r="E647" s="142">
        <f t="shared" si="752"/>
        <v>6229645</v>
      </c>
      <c r="F647" s="141">
        <f>Work!E296+F646</f>
        <v>48720703</v>
      </c>
      <c r="G647" s="142">
        <f t="shared" ref="G647:S647" si="753">G646</f>
        <v>30817800</v>
      </c>
      <c r="H647" s="142">
        <f t="shared" si="753"/>
        <v>2065940</v>
      </c>
      <c r="I647" s="142">
        <f t="shared" si="753"/>
        <v>12805957</v>
      </c>
      <c r="J647" s="142">
        <f t="shared" si="753"/>
        <v>4894244</v>
      </c>
      <c r="K647" s="142">
        <f t="shared" si="753"/>
        <v>6170978</v>
      </c>
      <c r="L647" s="142">
        <f t="shared" si="753"/>
        <v>8991342</v>
      </c>
      <c r="M647" s="142">
        <f t="shared" si="753"/>
        <v>21774</v>
      </c>
      <c r="N647" s="142">
        <f t="shared" si="753"/>
        <v>7522596</v>
      </c>
      <c r="O647" s="142">
        <f t="shared" si="753"/>
        <v>3378300</v>
      </c>
      <c r="P647" s="142">
        <f t="shared" si="753"/>
        <v>148000</v>
      </c>
      <c r="Q647" s="142">
        <f t="shared" si="753"/>
        <v>426680</v>
      </c>
      <c r="R647" s="142">
        <f t="shared" si="753"/>
        <v>1026293</v>
      </c>
      <c r="S647" s="142">
        <f t="shared" si="753"/>
        <v>3234326</v>
      </c>
      <c r="T647" s="142"/>
      <c r="U647" s="142"/>
      <c r="V647" s="142"/>
      <c r="W647" s="142"/>
      <c r="X647" s="142"/>
      <c r="Y647" s="142"/>
      <c r="Z647" s="142"/>
      <c r="AA647" s="142"/>
      <c r="AB647" s="142"/>
      <c r="AC647" s="142"/>
      <c r="AD647" s="142"/>
      <c r="AE647" s="142"/>
      <c r="AF647" s="142"/>
      <c r="AG647" s="146" t="s">
        <v>1086</v>
      </c>
      <c r="AH647" s="144">
        <f t="shared" si="293"/>
        <v>154985544</v>
      </c>
      <c r="AI647" s="145">
        <f t="shared" si="294"/>
        <v>43656</v>
      </c>
      <c r="AJ647" s="143">
        <f t="shared" si="297"/>
        <v>857</v>
      </c>
      <c r="AK647" s="146">
        <v>1.0</v>
      </c>
      <c r="AL647" s="146">
        <f>sum(AK166:AK647)</f>
        <v>857</v>
      </c>
      <c r="AM647" s="143">
        <f t="shared" si="724"/>
        <v>16</v>
      </c>
      <c r="AN647" s="142"/>
      <c r="AO647" s="134"/>
      <c r="AP647" s="134"/>
      <c r="AQ647" s="134"/>
      <c r="AR647" s="134"/>
      <c r="AS647" s="134"/>
      <c r="AT647" s="134"/>
      <c r="AU647" s="134"/>
      <c r="AV647" s="134"/>
      <c r="AW647" s="134"/>
      <c r="AX647" s="134"/>
      <c r="AY647" s="134"/>
      <c r="AZ647" s="134"/>
      <c r="BA647" s="134"/>
      <c r="BB647" s="134"/>
    </row>
    <row r="648">
      <c r="A648" s="203" t="str">
        <f>Data!A117</f>
        <v>Kufstein Town Council</v>
      </c>
      <c r="B648" s="140">
        <f>Data!E117</f>
        <v>43656</v>
      </c>
      <c r="C648" s="142">
        <f t="shared" ref="C648:P648" si="754">C647</f>
        <v>2568152</v>
      </c>
      <c r="D648" s="142">
        <f t="shared" si="754"/>
        <v>15962814</v>
      </c>
      <c r="E648" s="142">
        <f t="shared" si="754"/>
        <v>6229645</v>
      </c>
      <c r="F648" s="142">
        <f t="shared" si="754"/>
        <v>48720703</v>
      </c>
      <c r="G648" s="142">
        <f t="shared" si="754"/>
        <v>30817800</v>
      </c>
      <c r="H648" s="142">
        <f t="shared" si="754"/>
        <v>2065940</v>
      </c>
      <c r="I648" s="142">
        <f t="shared" si="754"/>
        <v>12805957</v>
      </c>
      <c r="J648" s="142">
        <f t="shared" si="754"/>
        <v>4894244</v>
      </c>
      <c r="K648" s="142">
        <f t="shared" si="754"/>
        <v>6170978</v>
      </c>
      <c r="L648" s="142">
        <f t="shared" si="754"/>
        <v>8991342</v>
      </c>
      <c r="M648" s="142">
        <f t="shared" si="754"/>
        <v>21774</v>
      </c>
      <c r="N648" s="142">
        <f t="shared" si="754"/>
        <v>7522596</v>
      </c>
      <c r="O648" s="142">
        <f t="shared" si="754"/>
        <v>3378300</v>
      </c>
      <c r="P648" s="142">
        <f t="shared" si="754"/>
        <v>148000</v>
      </c>
      <c r="Q648" s="141">
        <f>Data!D117+Q647</f>
        <v>445903</v>
      </c>
      <c r="R648" s="142">
        <f t="shared" ref="R648:S648" si="755">R647</f>
        <v>1026293</v>
      </c>
      <c r="S648" s="142">
        <f t="shared" si="755"/>
        <v>3234326</v>
      </c>
      <c r="T648" s="142"/>
      <c r="U648" s="142"/>
      <c r="V648" s="142"/>
      <c r="W648" s="142"/>
      <c r="X648" s="142"/>
      <c r="Y648" s="142"/>
      <c r="Z648" s="142"/>
      <c r="AA648" s="142"/>
      <c r="AB648" s="142"/>
      <c r="AC648" s="142"/>
      <c r="AD648" s="142"/>
      <c r="AE648" s="142"/>
      <c r="AF648" s="142"/>
      <c r="AG648" s="146" t="s">
        <v>2801</v>
      </c>
      <c r="AH648" s="144">
        <f t="shared" si="293"/>
        <v>155004767</v>
      </c>
      <c r="AI648" s="145">
        <f t="shared" si="294"/>
        <v>43656</v>
      </c>
      <c r="AJ648" s="143">
        <f t="shared" si="297"/>
        <v>858</v>
      </c>
      <c r="AK648" s="146">
        <v>1.0</v>
      </c>
      <c r="AL648" s="146">
        <f>sum(AK166:AK648)</f>
        <v>858</v>
      </c>
      <c r="AM648" s="143">
        <f t="shared" si="724"/>
        <v>16</v>
      </c>
      <c r="AN648" s="142"/>
      <c r="AO648" s="134"/>
      <c r="AP648" s="134"/>
      <c r="AQ648" s="134"/>
      <c r="AR648" s="134"/>
      <c r="AS648" s="134"/>
      <c r="AT648" s="134"/>
      <c r="AU648" s="134"/>
      <c r="AV648" s="134"/>
      <c r="AW648" s="134"/>
      <c r="AX648" s="134"/>
      <c r="AY648" s="134"/>
      <c r="AZ648" s="134"/>
      <c r="BA648" s="134"/>
      <c r="BB648" s="134"/>
    </row>
    <row r="649">
      <c r="A649" s="203" t="str">
        <f>Work!A297</f>
        <v>Manchester City Council</v>
      </c>
      <c r="B649" s="140">
        <f>Work!G297</f>
        <v>43656</v>
      </c>
      <c r="C649" s="142">
        <f t="shared" ref="C649:E649" si="756">C648</f>
        <v>2568152</v>
      </c>
      <c r="D649" s="142">
        <f t="shared" si="756"/>
        <v>15962814</v>
      </c>
      <c r="E649" s="142">
        <f t="shared" si="756"/>
        <v>6229645</v>
      </c>
      <c r="F649" s="141">
        <f>Work!E297+F648</f>
        <v>49268330</v>
      </c>
      <c r="G649" s="142">
        <f t="shared" ref="G649:S649" si="757">G648</f>
        <v>30817800</v>
      </c>
      <c r="H649" s="142">
        <f t="shared" si="757"/>
        <v>2065940</v>
      </c>
      <c r="I649" s="142">
        <f t="shared" si="757"/>
        <v>12805957</v>
      </c>
      <c r="J649" s="142">
        <f t="shared" si="757"/>
        <v>4894244</v>
      </c>
      <c r="K649" s="142">
        <f t="shared" si="757"/>
        <v>6170978</v>
      </c>
      <c r="L649" s="142">
        <f t="shared" si="757"/>
        <v>8991342</v>
      </c>
      <c r="M649" s="142">
        <f t="shared" si="757"/>
        <v>21774</v>
      </c>
      <c r="N649" s="142">
        <f t="shared" si="757"/>
        <v>7522596</v>
      </c>
      <c r="O649" s="142">
        <f t="shared" si="757"/>
        <v>3378300</v>
      </c>
      <c r="P649" s="142">
        <f t="shared" si="757"/>
        <v>148000</v>
      </c>
      <c r="Q649" s="142">
        <f t="shared" si="757"/>
        <v>445903</v>
      </c>
      <c r="R649" s="142">
        <f t="shared" si="757"/>
        <v>1026293</v>
      </c>
      <c r="S649" s="142">
        <f t="shared" si="757"/>
        <v>3234326</v>
      </c>
      <c r="T649" s="142"/>
      <c r="U649" s="142"/>
      <c r="V649" s="142"/>
      <c r="W649" s="142"/>
      <c r="X649" s="142"/>
      <c r="Y649" s="142"/>
      <c r="Z649" s="142"/>
      <c r="AA649" s="142"/>
      <c r="AB649" s="142"/>
      <c r="AC649" s="142"/>
      <c r="AD649" s="142"/>
      <c r="AE649" s="142"/>
      <c r="AF649" s="142"/>
      <c r="AG649" s="146" t="s">
        <v>1086</v>
      </c>
      <c r="AH649" s="144">
        <f t="shared" si="293"/>
        <v>155552394</v>
      </c>
      <c r="AI649" s="145">
        <f t="shared" si="294"/>
        <v>43656</v>
      </c>
      <c r="AJ649" s="143">
        <f t="shared" si="297"/>
        <v>859</v>
      </c>
      <c r="AK649" s="146">
        <v>1.0</v>
      </c>
      <c r="AL649" s="146">
        <f>sum(AK166:AK649)</f>
        <v>859</v>
      </c>
      <c r="AM649" s="143">
        <f t="shared" si="724"/>
        <v>16</v>
      </c>
      <c r="AN649" s="142"/>
      <c r="AO649" s="134"/>
      <c r="AP649" s="134"/>
      <c r="AQ649" s="134"/>
      <c r="AR649" s="134"/>
      <c r="AS649" s="134"/>
      <c r="AT649" s="134"/>
      <c r="AU649" s="134"/>
      <c r="AV649" s="134"/>
      <c r="AW649" s="134"/>
      <c r="AX649" s="134"/>
      <c r="AY649" s="134"/>
      <c r="AZ649" s="134"/>
      <c r="BA649" s="134"/>
      <c r="BB649" s="134"/>
    </row>
    <row r="650">
      <c r="A650" s="203" t="str">
        <f>Work!A298</f>
        <v>Merton London Borough Council</v>
      </c>
      <c r="B650" s="140">
        <f>Work!G298</f>
        <v>43656</v>
      </c>
      <c r="C650" s="142">
        <f t="shared" ref="C650:S650" si="758">C649</f>
        <v>2568152</v>
      </c>
      <c r="D650" s="142">
        <f t="shared" si="758"/>
        <v>15962814</v>
      </c>
      <c r="E650" s="142">
        <f t="shared" si="758"/>
        <v>6229645</v>
      </c>
      <c r="F650" s="163">
        <f t="shared" si="758"/>
        <v>49268330</v>
      </c>
      <c r="G650" s="142">
        <f t="shared" si="758"/>
        <v>30817800</v>
      </c>
      <c r="H650" s="142">
        <f t="shared" si="758"/>
        <v>2065940</v>
      </c>
      <c r="I650" s="142">
        <f t="shared" si="758"/>
        <v>12805957</v>
      </c>
      <c r="J650" s="142">
        <f t="shared" si="758"/>
        <v>4894244</v>
      </c>
      <c r="K650" s="142">
        <f t="shared" si="758"/>
        <v>6170978</v>
      </c>
      <c r="L650" s="142">
        <f t="shared" si="758"/>
        <v>8991342</v>
      </c>
      <c r="M650" s="142">
        <f t="shared" si="758"/>
        <v>21774</v>
      </c>
      <c r="N650" s="142">
        <f t="shared" si="758"/>
        <v>7522596</v>
      </c>
      <c r="O650" s="142">
        <f t="shared" si="758"/>
        <v>3378300</v>
      </c>
      <c r="P650" s="142">
        <f t="shared" si="758"/>
        <v>148000</v>
      </c>
      <c r="Q650" s="142">
        <f t="shared" si="758"/>
        <v>445903</v>
      </c>
      <c r="R650" s="142">
        <f t="shared" si="758"/>
        <v>1026293</v>
      </c>
      <c r="S650" s="142">
        <f t="shared" si="758"/>
        <v>3234326</v>
      </c>
      <c r="T650" s="142"/>
      <c r="U650" s="142"/>
      <c r="V650" s="142"/>
      <c r="W650" s="142"/>
      <c r="X650" s="142"/>
      <c r="Y650" s="142"/>
      <c r="Z650" s="142"/>
      <c r="AA650" s="142"/>
      <c r="AB650" s="142"/>
      <c r="AC650" s="142"/>
      <c r="AD650" s="142"/>
      <c r="AE650" s="142"/>
      <c r="AF650" s="142"/>
      <c r="AG650" s="146" t="s">
        <v>1086</v>
      </c>
      <c r="AH650" s="144">
        <f t="shared" si="293"/>
        <v>155552394</v>
      </c>
      <c r="AI650" s="145">
        <f t="shared" si="294"/>
        <v>43656</v>
      </c>
      <c r="AJ650" s="143">
        <f t="shared" si="297"/>
        <v>860</v>
      </c>
      <c r="AK650" s="146">
        <v>1.0</v>
      </c>
      <c r="AL650" s="146">
        <f>sum(AK166:AK650)</f>
        <v>860</v>
      </c>
      <c r="AM650" s="143">
        <f t="shared" si="724"/>
        <v>16</v>
      </c>
      <c r="AN650" s="142"/>
      <c r="AO650" s="134"/>
      <c r="AP650" s="134"/>
      <c r="AQ650" s="134"/>
      <c r="AR650" s="134"/>
      <c r="AS650" s="134"/>
      <c r="AT650" s="134"/>
      <c r="AU650" s="134"/>
      <c r="AV650" s="134"/>
      <c r="AW650" s="134"/>
      <c r="AX650" s="134"/>
      <c r="AY650" s="134"/>
      <c r="AZ650" s="134"/>
      <c r="BA650" s="134"/>
      <c r="BB650" s="134"/>
    </row>
    <row r="651">
      <c r="A651" s="203" t="str">
        <f>Work!A453</f>
        <v>Schwerte City Council</v>
      </c>
      <c r="B651" s="140">
        <f>Work!G453</f>
        <v>43656</v>
      </c>
      <c r="C651" s="142">
        <f t="shared" ref="C651:J651" si="759">C650</f>
        <v>2568152</v>
      </c>
      <c r="D651" s="142">
        <f t="shared" si="759"/>
        <v>15962814</v>
      </c>
      <c r="E651" s="142">
        <f t="shared" si="759"/>
        <v>6229645</v>
      </c>
      <c r="F651" s="142">
        <f t="shared" si="759"/>
        <v>49268330</v>
      </c>
      <c r="G651" s="142">
        <f t="shared" si="759"/>
        <v>30817800</v>
      </c>
      <c r="H651" s="142">
        <f t="shared" si="759"/>
        <v>2065940</v>
      </c>
      <c r="I651" s="142">
        <f t="shared" si="759"/>
        <v>12805957</v>
      </c>
      <c r="J651" s="142">
        <f t="shared" si="759"/>
        <v>4894244</v>
      </c>
      <c r="K651" s="141">
        <f>Work!E453+K650</f>
        <v>6217619</v>
      </c>
      <c r="L651" s="142">
        <f t="shared" ref="L651:S651" si="760">L650</f>
        <v>8991342</v>
      </c>
      <c r="M651" s="142">
        <f t="shared" si="760"/>
        <v>21774</v>
      </c>
      <c r="N651" s="142">
        <f t="shared" si="760"/>
        <v>7522596</v>
      </c>
      <c r="O651" s="142">
        <f t="shared" si="760"/>
        <v>3378300</v>
      </c>
      <c r="P651" s="142">
        <f t="shared" si="760"/>
        <v>148000</v>
      </c>
      <c r="Q651" s="142">
        <f t="shared" si="760"/>
        <v>445903</v>
      </c>
      <c r="R651" s="142">
        <f t="shared" si="760"/>
        <v>1026293</v>
      </c>
      <c r="S651" s="142">
        <f t="shared" si="760"/>
        <v>3234326</v>
      </c>
      <c r="T651" s="142"/>
      <c r="U651" s="142"/>
      <c r="V651" s="142"/>
      <c r="W651" s="142"/>
      <c r="X651" s="142"/>
      <c r="Y651" s="142"/>
      <c r="Z651" s="142"/>
      <c r="AA651" s="142"/>
      <c r="AB651" s="142"/>
      <c r="AC651" s="142"/>
      <c r="AD651" s="142"/>
      <c r="AE651" s="142"/>
      <c r="AF651" s="142"/>
      <c r="AG651" s="146" t="s">
        <v>2360</v>
      </c>
      <c r="AH651" s="144">
        <f t="shared" si="293"/>
        <v>155599035</v>
      </c>
      <c r="AI651" s="145">
        <f t="shared" si="294"/>
        <v>43656</v>
      </c>
      <c r="AJ651" s="143">
        <f t="shared" si="297"/>
        <v>861</v>
      </c>
      <c r="AK651" s="146">
        <v>1.0</v>
      </c>
      <c r="AL651" s="146">
        <f t="shared" ref="AL651:AL652" si="763">sum(AK166:AK651)</f>
        <v>861</v>
      </c>
      <c r="AM651" s="143">
        <f t="shared" si="724"/>
        <v>16</v>
      </c>
      <c r="AN651" s="142"/>
      <c r="AO651" s="134"/>
      <c r="AP651" s="134"/>
      <c r="AQ651" s="134"/>
      <c r="AR651" s="134"/>
      <c r="AS651" s="134"/>
      <c r="AT651" s="134"/>
      <c r="AU651" s="134"/>
      <c r="AV651" s="134"/>
      <c r="AW651" s="134"/>
      <c r="AX651" s="134"/>
      <c r="AY651" s="134"/>
      <c r="AZ651" s="134"/>
      <c r="BA651" s="134"/>
      <c r="BB651" s="134"/>
    </row>
    <row r="652">
      <c r="A652" s="199" t="str">
        <f>Data!A827</f>
        <v>Neukirchen-Vluyn City Council</v>
      </c>
      <c r="B652" s="140">
        <f>Data!E827</f>
        <v>43656</v>
      </c>
      <c r="C652" s="142">
        <f t="shared" ref="C652:J652" si="761">C651</f>
        <v>2568152</v>
      </c>
      <c r="D652" s="142">
        <f t="shared" si="761"/>
        <v>15962814</v>
      </c>
      <c r="E652" s="142">
        <f t="shared" si="761"/>
        <v>6229645</v>
      </c>
      <c r="F652" s="142">
        <f t="shared" si="761"/>
        <v>49268330</v>
      </c>
      <c r="G652" s="142">
        <f t="shared" si="761"/>
        <v>30817800</v>
      </c>
      <c r="H652" s="142">
        <f t="shared" si="761"/>
        <v>2065940</v>
      </c>
      <c r="I652" s="142">
        <f t="shared" si="761"/>
        <v>12805957</v>
      </c>
      <c r="J652" s="142">
        <f t="shared" si="761"/>
        <v>4894244</v>
      </c>
      <c r="K652" s="210">
        <f>Data!D827+K651</f>
        <v>6244601</v>
      </c>
      <c r="L652" s="142">
        <f t="shared" ref="L652:S652" si="762">L651</f>
        <v>8991342</v>
      </c>
      <c r="M652" s="142">
        <f t="shared" si="762"/>
        <v>21774</v>
      </c>
      <c r="N652" s="142">
        <f t="shared" si="762"/>
        <v>7522596</v>
      </c>
      <c r="O652" s="142">
        <f t="shared" si="762"/>
        <v>3378300</v>
      </c>
      <c r="P652" s="142">
        <f t="shared" si="762"/>
        <v>148000</v>
      </c>
      <c r="Q652" s="142">
        <f t="shared" si="762"/>
        <v>445903</v>
      </c>
      <c r="R652" s="142">
        <f t="shared" si="762"/>
        <v>1026293</v>
      </c>
      <c r="S652" s="142">
        <f t="shared" si="762"/>
        <v>3234326</v>
      </c>
      <c r="T652" s="142"/>
      <c r="U652" s="142"/>
      <c r="V652" s="142"/>
      <c r="W652" s="142"/>
      <c r="X652" s="142"/>
      <c r="Y652" s="142"/>
      <c r="Z652" s="142"/>
      <c r="AA652" s="142"/>
      <c r="AB652" s="142"/>
      <c r="AC652" s="142"/>
      <c r="AD652" s="142"/>
      <c r="AE652" s="142"/>
      <c r="AF652" s="142"/>
      <c r="AG652" s="146" t="s">
        <v>2360</v>
      </c>
      <c r="AH652" s="144">
        <f t="shared" si="293"/>
        <v>155626017</v>
      </c>
      <c r="AI652" s="145">
        <f t="shared" si="294"/>
        <v>43656</v>
      </c>
      <c r="AJ652" s="143">
        <f t="shared" si="297"/>
        <v>862</v>
      </c>
      <c r="AK652" s="146">
        <v>1.0</v>
      </c>
      <c r="AL652" s="146">
        <f t="shared" si="763"/>
        <v>861</v>
      </c>
      <c r="AM652" s="143">
        <f t="shared" si="724"/>
        <v>16</v>
      </c>
      <c r="AN652" s="142"/>
      <c r="AO652" s="134"/>
      <c r="AP652" s="134"/>
      <c r="AQ652" s="134"/>
      <c r="AR652" s="134"/>
      <c r="AS652" s="134"/>
      <c r="AT652" s="134"/>
      <c r="AU652" s="134"/>
      <c r="AV652" s="134"/>
      <c r="AW652" s="134"/>
      <c r="AX652" s="134"/>
      <c r="AY652" s="134"/>
      <c r="AZ652" s="134"/>
      <c r="BA652" s="134"/>
      <c r="BB652" s="134"/>
    </row>
    <row r="653">
      <c r="A653" s="203" t="str">
        <f>Work!A299</f>
        <v>Staffordshire Moorlands District Council</v>
      </c>
      <c r="B653" s="140">
        <f>Work!G299</f>
        <v>43656</v>
      </c>
      <c r="C653" s="142">
        <f t="shared" ref="C653:E653" si="764">C652</f>
        <v>2568152</v>
      </c>
      <c r="D653" s="142">
        <f t="shared" si="764"/>
        <v>15962814</v>
      </c>
      <c r="E653" s="142">
        <f t="shared" si="764"/>
        <v>6229645</v>
      </c>
      <c r="F653" s="141">
        <f>Work!E299+F652</f>
        <v>49366727</v>
      </c>
      <c r="G653" s="142">
        <f t="shared" ref="G653:S653" si="765">G652</f>
        <v>30817800</v>
      </c>
      <c r="H653" s="142">
        <f t="shared" si="765"/>
        <v>2065940</v>
      </c>
      <c r="I653" s="142">
        <f t="shared" si="765"/>
        <v>12805957</v>
      </c>
      <c r="J653" s="142">
        <f t="shared" si="765"/>
        <v>4894244</v>
      </c>
      <c r="K653" s="142">
        <f t="shared" si="765"/>
        <v>6244601</v>
      </c>
      <c r="L653" s="142">
        <f t="shared" si="765"/>
        <v>8991342</v>
      </c>
      <c r="M653" s="142">
        <f t="shared" si="765"/>
        <v>21774</v>
      </c>
      <c r="N653" s="142">
        <f t="shared" si="765"/>
        <v>7522596</v>
      </c>
      <c r="O653" s="142">
        <f t="shared" si="765"/>
        <v>3378300</v>
      </c>
      <c r="P653" s="142">
        <f t="shared" si="765"/>
        <v>148000</v>
      </c>
      <c r="Q653" s="142">
        <f t="shared" si="765"/>
        <v>445903</v>
      </c>
      <c r="R653" s="142">
        <f t="shared" si="765"/>
        <v>1026293</v>
      </c>
      <c r="S653" s="142">
        <f t="shared" si="765"/>
        <v>3234326</v>
      </c>
      <c r="T653" s="142"/>
      <c r="U653" s="142"/>
      <c r="V653" s="142"/>
      <c r="W653" s="142"/>
      <c r="X653" s="142"/>
      <c r="Y653" s="142"/>
      <c r="Z653" s="142"/>
      <c r="AA653" s="142"/>
      <c r="AB653" s="142"/>
      <c r="AC653" s="142"/>
      <c r="AD653" s="142"/>
      <c r="AE653" s="142"/>
      <c r="AF653" s="142"/>
      <c r="AG653" s="146" t="s">
        <v>1086</v>
      </c>
      <c r="AH653" s="144">
        <f t="shared" si="293"/>
        <v>155724414</v>
      </c>
      <c r="AI653" s="145">
        <f t="shared" si="294"/>
        <v>43656</v>
      </c>
      <c r="AJ653" s="143">
        <f t="shared" si="297"/>
        <v>863</v>
      </c>
      <c r="AK653" s="146">
        <v>1.0</v>
      </c>
      <c r="AL653" s="146">
        <f>sum(AK166:AK653)</f>
        <v>863</v>
      </c>
      <c r="AM653" s="143">
        <f>AM651</f>
        <v>16</v>
      </c>
      <c r="AN653" s="142"/>
      <c r="AO653" s="134"/>
      <c r="AP653" s="134"/>
      <c r="AQ653" s="134"/>
      <c r="AR653" s="134"/>
      <c r="AS653" s="134"/>
      <c r="AT653" s="134"/>
      <c r="AU653" s="134"/>
      <c r="AV653" s="134"/>
      <c r="AW653" s="134"/>
      <c r="AX653" s="134"/>
      <c r="AY653" s="134"/>
      <c r="AZ653" s="134"/>
      <c r="BA653" s="134"/>
      <c r="BB653" s="134"/>
    </row>
    <row r="654">
      <c r="A654" s="203" t="str">
        <f>Work!A454</f>
        <v>Bielefeld City Council</v>
      </c>
      <c r="B654" s="140">
        <f>Work!G454</f>
        <v>43657</v>
      </c>
      <c r="C654" s="142">
        <f t="shared" ref="C654:J654" si="766">C653</f>
        <v>2568152</v>
      </c>
      <c r="D654" s="142">
        <f t="shared" si="766"/>
        <v>15962814</v>
      </c>
      <c r="E654" s="142">
        <f t="shared" si="766"/>
        <v>6229645</v>
      </c>
      <c r="F654" s="142">
        <f t="shared" si="766"/>
        <v>49366727</v>
      </c>
      <c r="G654" s="142">
        <f t="shared" si="766"/>
        <v>30817800</v>
      </c>
      <c r="H654" s="142">
        <f t="shared" si="766"/>
        <v>2065940</v>
      </c>
      <c r="I654" s="142">
        <f t="shared" si="766"/>
        <v>12805957</v>
      </c>
      <c r="J654" s="142">
        <f t="shared" si="766"/>
        <v>4894244</v>
      </c>
      <c r="K654" s="141">
        <f>Work!E454+K653</f>
        <v>6577153</v>
      </c>
      <c r="L654" s="142">
        <f t="shared" ref="L654:S654" si="767">L653</f>
        <v>8991342</v>
      </c>
      <c r="M654" s="142">
        <f t="shared" si="767"/>
        <v>21774</v>
      </c>
      <c r="N654" s="142">
        <f t="shared" si="767"/>
        <v>7522596</v>
      </c>
      <c r="O654" s="142">
        <f t="shared" si="767"/>
        <v>3378300</v>
      </c>
      <c r="P654" s="142">
        <f t="shared" si="767"/>
        <v>148000</v>
      </c>
      <c r="Q654" s="142">
        <f t="shared" si="767"/>
        <v>445903</v>
      </c>
      <c r="R654" s="142">
        <f t="shared" si="767"/>
        <v>1026293</v>
      </c>
      <c r="S654" s="142">
        <f t="shared" si="767"/>
        <v>3234326</v>
      </c>
      <c r="T654" s="142"/>
      <c r="U654" s="142"/>
      <c r="V654" s="142"/>
      <c r="W654" s="142"/>
      <c r="X654" s="142"/>
      <c r="Y654" s="142"/>
      <c r="Z654" s="142"/>
      <c r="AA654" s="142"/>
      <c r="AB654" s="142"/>
      <c r="AC654" s="142"/>
      <c r="AD654" s="142"/>
      <c r="AE654" s="142"/>
      <c r="AF654" s="142"/>
      <c r="AG654" s="146" t="s">
        <v>2360</v>
      </c>
      <c r="AH654" s="144">
        <f t="shared" si="293"/>
        <v>156056966</v>
      </c>
      <c r="AI654" s="145">
        <f t="shared" si="294"/>
        <v>43657</v>
      </c>
      <c r="AJ654" s="143">
        <f t="shared" si="297"/>
        <v>864</v>
      </c>
      <c r="AK654" s="146">
        <v>1.0</v>
      </c>
      <c r="AL654" s="146">
        <f t="shared" ref="AL654:AL655" si="770">sum(AK166:AK654)</f>
        <v>864</v>
      </c>
      <c r="AM654" s="143">
        <f t="shared" ref="AM654:AM655" si="771">AM653</f>
        <v>16</v>
      </c>
      <c r="AN654" s="142"/>
      <c r="AO654" s="134"/>
      <c r="AP654" s="134"/>
      <c r="AQ654" s="134"/>
      <c r="AR654" s="134"/>
      <c r="AS654" s="134"/>
      <c r="AT654" s="134"/>
      <c r="AU654" s="134"/>
      <c r="AV654" s="134"/>
      <c r="AW654" s="134"/>
      <c r="AX654" s="134"/>
      <c r="AY654" s="134"/>
      <c r="AZ654" s="134"/>
      <c r="BA654" s="134"/>
      <c r="BB654" s="134"/>
    </row>
    <row r="655">
      <c r="A655" s="199" t="str">
        <f>Data!A793</f>
        <v>Hamminkeln Town Council</v>
      </c>
      <c r="B655" s="140">
        <f>Data!E793</f>
        <v>43657</v>
      </c>
      <c r="C655" s="142">
        <f t="shared" ref="C655:J655" si="768">C654</f>
        <v>2568152</v>
      </c>
      <c r="D655" s="142">
        <f t="shared" si="768"/>
        <v>15962814</v>
      </c>
      <c r="E655" s="142">
        <f t="shared" si="768"/>
        <v>6229645</v>
      </c>
      <c r="F655" s="142">
        <f t="shared" si="768"/>
        <v>49366727</v>
      </c>
      <c r="G655" s="142">
        <f t="shared" si="768"/>
        <v>30817800</v>
      </c>
      <c r="H655" s="142">
        <f t="shared" si="768"/>
        <v>2065940</v>
      </c>
      <c r="I655" s="142">
        <f t="shared" si="768"/>
        <v>12805957</v>
      </c>
      <c r="J655" s="142">
        <f t="shared" si="768"/>
        <v>4894244</v>
      </c>
      <c r="K655" s="141">
        <f>Data!D793+K654</f>
        <v>6603892</v>
      </c>
      <c r="L655" s="142">
        <f t="shared" ref="L655:S655" si="769">L654</f>
        <v>8991342</v>
      </c>
      <c r="M655" s="142">
        <f t="shared" si="769"/>
        <v>21774</v>
      </c>
      <c r="N655" s="142">
        <f t="shared" si="769"/>
        <v>7522596</v>
      </c>
      <c r="O655" s="142">
        <f t="shared" si="769"/>
        <v>3378300</v>
      </c>
      <c r="P655" s="142">
        <f t="shared" si="769"/>
        <v>148000</v>
      </c>
      <c r="Q655" s="142">
        <f t="shared" si="769"/>
        <v>445903</v>
      </c>
      <c r="R655" s="142">
        <f t="shared" si="769"/>
        <v>1026293</v>
      </c>
      <c r="S655" s="142">
        <f t="shared" si="769"/>
        <v>3234326</v>
      </c>
      <c r="T655" s="142"/>
      <c r="U655" s="142"/>
      <c r="V655" s="142"/>
      <c r="W655" s="142"/>
      <c r="X655" s="142"/>
      <c r="Y655" s="142"/>
      <c r="Z655" s="142"/>
      <c r="AA655" s="142"/>
      <c r="AB655" s="142"/>
      <c r="AC655" s="142"/>
      <c r="AD655" s="142"/>
      <c r="AE655" s="142"/>
      <c r="AF655" s="142"/>
      <c r="AG655" s="146" t="s">
        <v>2360</v>
      </c>
      <c r="AH655" s="144">
        <f t="shared" si="293"/>
        <v>156083705</v>
      </c>
      <c r="AI655" s="145">
        <f t="shared" si="294"/>
        <v>43657</v>
      </c>
      <c r="AJ655" s="143">
        <f t="shared" si="297"/>
        <v>865</v>
      </c>
      <c r="AK655" s="146">
        <v>1.0</v>
      </c>
      <c r="AL655" s="146">
        <f t="shared" si="770"/>
        <v>864</v>
      </c>
      <c r="AM655" s="143">
        <f t="shared" si="771"/>
        <v>16</v>
      </c>
      <c r="AN655" s="142"/>
      <c r="AO655" s="134"/>
      <c r="AP655" s="134"/>
      <c r="AQ655" s="134"/>
      <c r="AR655" s="134"/>
      <c r="AS655" s="134"/>
      <c r="AT655" s="134"/>
      <c r="AU655" s="134"/>
      <c r="AV655" s="134"/>
      <c r="AW655" s="134"/>
      <c r="AX655" s="134"/>
      <c r="AY655" s="134"/>
      <c r="AZ655" s="134"/>
      <c r="BA655" s="134"/>
      <c r="BB655" s="134"/>
    </row>
    <row r="656">
      <c r="A656" s="203" t="str">
        <f>Work!A455</f>
        <v>Buhl City Council</v>
      </c>
      <c r="B656" s="140">
        <f>Work!G455</f>
        <v>43657</v>
      </c>
      <c r="C656" s="142">
        <f t="shared" ref="C656:J656" si="772">C655</f>
        <v>2568152</v>
      </c>
      <c r="D656" s="142">
        <f t="shared" si="772"/>
        <v>15962814</v>
      </c>
      <c r="E656" s="142">
        <f t="shared" si="772"/>
        <v>6229645</v>
      </c>
      <c r="F656" s="142">
        <f t="shared" si="772"/>
        <v>49366727</v>
      </c>
      <c r="G656" s="142">
        <f t="shared" si="772"/>
        <v>30817800</v>
      </c>
      <c r="H656" s="142">
        <f t="shared" si="772"/>
        <v>2065940</v>
      </c>
      <c r="I656" s="142">
        <f t="shared" si="772"/>
        <v>12805957</v>
      </c>
      <c r="J656" s="142">
        <f t="shared" si="772"/>
        <v>4894244</v>
      </c>
      <c r="K656" s="141">
        <f>Work!E455+K655</f>
        <v>6632892</v>
      </c>
      <c r="L656" s="142">
        <f t="shared" ref="L656:S656" si="773">L655</f>
        <v>8991342</v>
      </c>
      <c r="M656" s="142">
        <f t="shared" si="773"/>
        <v>21774</v>
      </c>
      <c r="N656" s="142">
        <f t="shared" si="773"/>
        <v>7522596</v>
      </c>
      <c r="O656" s="142">
        <f t="shared" si="773"/>
        <v>3378300</v>
      </c>
      <c r="P656" s="142">
        <f t="shared" si="773"/>
        <v>148000</v>
      </c>
      <c r="Q656" s="142">
        <f t="shared" si="773"/>
        <v>445903</v>
      </c>
      <c r="R656" s="142">
        <f t="shared" si="773"/>
        <v>1026293</v>
      </c>
      <c r="S656" s="142">
        <f t="shared" si="773"/>
        <v>3234326</v>
      </c>
      <c r="T656" s="142"/>
      <c r="U656" s="142"/>
      <c r="V656" s="142"/>
      <c r="W656" s="142"/>
      <c r="X656" s="142"/>
      <c r="Y656" s="142"/>
      <c r="Z656" s="142"/>
      <c r="AA656" s="142"/>
      <c r="AB656" s="142"/>
      <c r="AC656" s="142"/>
      <c r="AD656" s="142"/>
      <c r="AE656" s="142"/>
      <c r="AF656" s="142"/>
      <c r="AG656" s="146" t="s">
        <v>2360</v>
      </c>
      <c r="AH656" s="144">
        <f t="shared" si="293"/>
        <v>156112705</v>
      </c>
      <c r="AI656" s="145">
        <f t="shared" si="294"/>
        <v>43657</v>
      </c>
      <c r="AJ656" s="143">
        <f t="shared" si="297"/>
        <v>866</v>
      </c>
      <c r="AK656" s="146">
        <v>1.0</v>
      </c>
      <c r="AL656" s="146">
        <f>sum(AK166:AK656)</f>
        <v>866</v>
      </c>
      <c r="AM656" s="143">
        <f>AM654</f>
        <v>16</v>
      </c>
      <c r="AN656" s="142"/>
      <c r="AO656" s="134"/>
      <c r="AP656" s="134"/>
      <c r="AQ656" s="134"/>
      <c r="AR656" s="134"/>
      <c r="AS656" s="134"/>
      <c r="AT656" s="134"/>
      <c r="AU656" s="134"/>
      <c r="AV656" s="134"/>
      <c r="AW656" s="134"/>
      <c r="AX656" s="134"/>
      <c r="AY656" s="134"/>
      <c r="AZ656" s="134"/>
      <c r="BA656" s="134"/>
      <c r="BB656" s="134"/>
    </row>
    <row r="657">
      <c r="A657" s="203" t="str">
        <f>Work!A300</f>
        <v>Eden District Council</v>
      </c>
      <c r="B657" s="140">
        <f>Work!G300</f>
        <v>43657</v>
      </c>
      <c r="C657" s="142">
        <f t="shared" ref="C657:E657" si="774">C656</f>
        <v>2568152</v>
      </c>
      <c r="D657" s="142">
        <f t="shared" si="774"/>
        <v>15962814</v>
      </c>
      <c r="E657" s="142">
        <f t="shared" si="774"/>
        <v>6229645</v>
      </c>
      <c r="F657" s="141">
        <f>Work!E300+F656</f>
        <v>49419291</v>
      </c>
      <c r="G657" s="142">
        <f t="shared" ref="G657:S657" si="775">G656</f>
        <v>30817800</v>
      </c>
      <c r="H657" s="142">
        <f t="shared" si="775"/>
        <v>2065940</v>
      </c>
      <c r="I657" s="142">
        <f t="shared" si="775"/>
        <v>12805957</v>
      </c>
      <c r="J657" s="142">
        <f t="shared" si="775"/>
        <v>4894244</v>
      </c>
      <c r="K657" s="142">
        <f t="shared" si="775"/>
        <v>6632892</v>
      </c>
      <c r="L657" s="142">
        <f t="shared" si="775"/>
        <v>8991342</v>
      </c>
      <c r="M657" s="142">
        <f t="shared" si="775"/>
        <v>21774</v>
      </c>
      <c r="N657" s="142">
        <f t="shared" si="775"/>
        <v>7522596</v>
      </c>
      <c r="O657" s="142">
        <f t="shared" si="775"/>
        <v>3378300</v>
      </c>
      <c r="P657" s="142">
        <f t="shared" si="775"/>
        <v>148000</v>
      </c>
      <c r="Q657" s="142">
        <f t="shared" si="775"/>
        <v>445903</v>
      </c>
      <c r="R657" s="142">
        <f t="shared" si="775"/>
        <v>1026293</v>
      </c>
      <c r="S657" s="142">
        <f t="shared" si="775"/>
        <v>3234326</v>
      </c>
      <c r="T657" s="142"/>
      <c r="U657" s="142"/>
      <c r="V657" s="142"/>
      <c r="W657" s="142"/>
      <c r="X657" s="142"/>
      <c r="Y657" s="142"/>
      <c r="Z657" s="142"/>
      <c r="AA657" s="142"/>
      <c r="AB657" s="142"/>
      <c r="AC657" s="142"/>
      <c r="AD657" s="142"/>
      <c r="AE657" s="142"/>
      <c r="AF657" s="142"/>
      <c r="AG657" s="146" t="s">
        <v>1086</v>
      </c>
      <c r="AH657" s="144">
        <f t="shared" si="293"/>
        <v>156165269</v>
      </c>
      <c r="AI657" s="145">
        <f t="shared" si="294"/>
        <v>43657</v>
      </c>
      <c r="AJ657" s="143">
        <f t="shared" si="297"/>
        <v>867</v>
      </c>
      <c r="AK657" s="146">
        <v>1.0</v>
      </c>
      <c r="AL657" s="146">
        <f t="shared" ref="AL657:AL658" si="778">sum(AK166:AK657)</f>
        <v>867</v>
      </c>
      <c r="AM657" s="143">
        <f t="shared" ref="AM657:AM658" si="779">AM656</f>
        <v>16</v>
      </c>
      <c r="AN657" s="142"/>
      <c r="AO657" s="134"/>
      <c r="AP657" s="134"/>
      <c r="AQ657" s="134"/>
      <c r="AR657" s="134"/>
      <c r="AS657" s="134"/>
      <c r="AT657" s="134"/>
      <c r="AU657" s="134"/>
      <c r="AV657" s="134"/>
      <c r="AW657" s="134"/>
      <c r="AX657" s="134"/>
      <c r="AY657" s="134"/>
      <c r="AZ657" s="134"/>
      <c r="BA657" s="134"/>
      <c r="BB657" s="134"/>
    </row>
    <row r="658">
      <c r="A658" s="199" t="str">
        <f>Data!A456</f>
        <v>Pendle Borough Council</v>
      </c>
      <c r="B658" s="140">
        <f>Data!E456</f>
        <v>43657</v>
      </c>
      <c r="C658" s="142">
        <f t="shared" ref="C658:E658" si="776">C657</f>
        <v>2568152</v>
      </c>
      <c r="D658" s="142">
        <f t="shared" si="776"/>
        <v>15962814</v>
      </c>
      <c r="E658" s="142">
        <f t="shared" si="776"/>
        <v>6229645</v>
      </c>
      <c r="F658" s="210">
        <f>Data!D456+F657</f>
        <v>49510696</v>
      </c>
      <c r="G658" s="142">
        <f t="shared" ref="G658:S658" si="777">G657</f>
        <v>30817800</v>
      </c>
      <c r="H658" s="142">
        <f t="shared" si="777"/>
        <v>2065940</v>
      </c>
      <c r="I658" s="142">
        <f t="shared" si="777"/>
        <v>12805957</v>
      </c>
      <c r="J658" s="142">
        <f t="shared" si="777"/>
        <v>4894244</v>
      </c>
      <c r="K658" s="142">
        <f t="shared" si="777"/>
        <v>6632892</v>
      </c>
      <c r="L658" s="142">
        <f t="shared" si="777"/>
        <v>8991342</v>
      </c>
      <c r="M658" s="142">
        <f t="shared" si="777"/>
        <v>21774</v>
      </c>
      <c r="N658" s="142">
        <f t="shared" si="777"/>
        <v>7522596</v>
      </c>
      <c r="O658" s="142">
        <f t="shared" si="777"/>
        <v>3378300</v>
      </c>
      <c r="P658" s="142">
        <f t="shared" si="777"/>
        <v>148000</v>
      </c>
      <c r="Q658" s="142">
        <f t="shared" si="777"/>
        <v>445903</v>
      </c>
      <c r="R658" s="142">
        <f t="shared" si="777"/>
        <v>1026293</v>
      </c>
      <c r="S658" s="142">
        <f t="shared" si="777"/>
        <v>3234326</v>
      </c>
      <c r="T658" s="142"/>
      <c r="U658" s="142"/>
      <c r="V658" s="142"/>
      <c r="W658" s="142"/>
      <c r="X658" s="142"/>
      <c r="Y658" s="142"/>
      <c r="Z658" s="142"/>
      <c r="AA658" s="142"/>
      <c r="AB658" s="142"/>
      <c r="AC658" s="142"/>
      <c r="AD658" s="142"/>
      <c r="AE658" s="142"/>
      <c r="AF658" s="142"/>
      <c r="AG658" s="146" t="s">
        <v>1086</v>
      </c>
      <c r="AH658" s="144">
        <f t="shared" si="293"/>
        <v>156256674</v>
      </c>
      <c r="AI658" s="145">
        <f t="shared" si="294"/>
        <v>43657</v>
      </c>
      <c r="AJ658" s="143">
        <f t="shared" si="297"/>
        <v>868</v>
      </c>
      <c r="AK658" s="146">
        <v>1.0</v>
      </c>
      <c r="AL658" s="146">
        <f t="shared" si="778"/>
        <v>867</v>
      </c>
      <c r="AM658" s="143">
        <f t="shared" si="779"/>
        <v>16</v>
      </c>
      <c r="AN658" s="142"/>
      <c r="AO658" s="134"/>
      <c r="AP658" s="134"/>
      <c r="AQ658" s="134"/>
      <c r="AR658" s="134"/>
      <c r="AS658" s="134"/>
      <c r="AT658" s="134"/>
      <c r="AU658" s="134"/>
      <c r="AV658" s="134"/>
      <c r="AW658" s="134"/>
      <c r="AX658" s="134"/>
      <c r="AY658" s="134"/>
      <c r="AZ658" s="134"/>
      <c r="BA658" s="134"/>
      <c r="BB658" s="134"/>
    </row>
    <row r="659">
      <c r="A659" s="203" t="str">
        <f>Work!A456</f>
        <v>Gelsenkirchen City Council</v>
      </c>
      <c r="B659" s="140">
        <f>Work!G456</f>
        <v>43657</v>
      </c>
      <c r="C659" s="142">
        <f t="shared" ref="C659:J659" si="780">C658</f>
        <v>2568152</v>
      </c>
      <c r="D659" s="142">
        <f t="shared" si="780"/>
        <v>15962814</v>
      </c>
      <c r="E659" s="142">
        <f t="shared" si="780"/>
        <v>6229645</v>
      </c>
      <c r="F659" s="142">
        <f t="shared" si="780"/>
        <v>49510696</v>
      </c>
      <c r="G659" s="142">
        <f t="shared" si="780"/>
        <v>30817800</v>
      </c>
      <c r="H659" s="142">
        <f t="shared" si="780"/>
        <v>2065940</v>
      </c>
      <c r="I659" s="142">
        <f t="shared" si="780"/>
        <v>12805957</v>
      </c>
      <c r="J659" s="142">
        <f t="shared" si="780"/>
        <v>4894244</v>
      </c>
      <c r="K659" s="141">
        <f>Work!E456+K658</f>
        <v>6893197</v>
      </c>
      <c r="L659" s="142">
        <f t="shared" ref="L659:S659" si="781">L658</f>
        <v>8991342</v>
      </c>
      <c r="M659" s="142">
        <f t="shared" si="781"/>
        <v>21774</v>
      </c>
      <c r="N659" s="142">
        <f t="shared" si="781"/>
        <v>7522596</v>
      </c>
      <c r="O659" s="142">
        <f t="shared" si="781"/>
        <v>3378300</v>
      </c>
      <c r="P659" s="142">
        <f t="shared" si="781"/>
        <v>148000</v>
      </c>
      <c r="Q659" s="142">
        <f t="shared" si="781"/>
        <v>445903</v>
      </c>
      <c r="R659" s="142">
        <f t="shared" si="781"/>
        <v>1026293</v>
      </c>
      <c r="S659" s="142">
        <f t="shared" si="781"/>
        <v>3234326</v>
      </c>
      <c r="T659" s="142"/>
      <c r="U659" s="142"/>
      <c r="V659" s="142"/>
      <c r="W659" s="142"/>
      <c r="X659" s="142"/>
      <c r="Y659" s="142"/>
      <c r="Z659" s="142"/>
      <c r="AA659" s="142"/>
      <c r="AB659" s="142"/>
      <c r="AC659" s="142"/>
      <c r="AD659" s="142"/>
      <c r="AE659" s="142"/>
      <c r="AF659" s="142"/>
      <c r="AG659" s="146" t="s">
        <v>2360</v>
      </c>
      <c r="AH659" s="144">
        <f t="shared" si="293"/>
        <v>156516979</v>
      </c>
      <c r="AI659" s="145">
        <f t="shared" si="294"/>
        <v>43657</v>
      </c>
      <c r="AJ659" s="143">
        <f t="shared" si="297"/>
        <v>869</v>
      </c>
      <c r="AK659" s="146">
        <v>1.0</v>
      </c>
      <c r="AL659" s="146">
        <f t="shared" ref="AL659:AL661" si="784">sum(AK166:AK659)</f>
        <v>869</v>
      </c>
      <c r="AM659" s="143">
        <f t="shared" ref="AM659:AM661" si="785">AM657</f>
        <v>16</v>
      </c>
      <c r="AN659" s="142"/>
      <c r="AO659" s="134"/>
      <c r="AP659" s="134"/>
      <c r="AQ659" s="134"/>
      <c r="AR659" s="134"/>
      <c r="AS659" s="134"/>
      <c r="AT659" s="134"/>
      <c r="AU659" s="134"/>
      <c r="AV659" s="134"/>
      <c r="AW659" s="134"/>
      <c r="AX659" s="134"/>
      <c r="AY659" s="134"/>
      <c r="AZ659" s="134"/>
      <c r="BA659" s="134"/>
      <c r="BB659" s="134"/>
    </row>
    <row r="660">
      <c r="A660" s="199" t="str">
        <f>Data!A782</f>
        <v>Emsdetten Council</v>
      </c>
      <c r="B660" s="140">
        <f>Data!E782</f>
        <v>43657</v>
      </c>
      <c r="C660" s="142">
        <f t="shared" ref="C660:J660" si="782">C659</f>
        <v>2568152</v>
      </c>
      <c r="D660" s="142">
        <f t="shared" si="782"/>
        <v>15962814</v>
      </c>
      <c r="E660" s="142">
        <f t="shared" si="782"/>
        <v>6229645</v>
      </c>
      <c r="F660" s="142">
        <f t="shared" si="782"/>
        <v>49510696</v>
      </c>
      <c r="G660" s="142">
        <f t="shared" si="782"/>
        <v>30817800</v>
      </c>
      <c r="H660" s="142">
        <f t="shared" si="782"/>
        <v>2065940</v>
      </c>
      <c r="I660" s="142">
        <f t="shared" si="782"/>
        <v>12805957</v>
      </c>
      <c r="J660" s="142">
        <f t="shared" si="782"/>
        <v>4894244</v>
      </c>
      <c r="K660" s="210">
        <f>Data!D782+K659</f>
        <v>6929209</v>
      </c>
      <c r="L660" s="142">
        <f t="shared" ref="L660:S660" si="783">L659</f>
        <v>8991342</v>
      </c>
      <c r="M660" s="142">
        <f t="shared" si="783"/>
        <v>21774</v>
      </c>
      <c r="N660" s="142">
        <f t="shared" si="783"/>
        <v>7522596</v>
      </c>
      <c r="O660" s="142">
        <f t="shared" si="783"/>
        <v>3378300</v>
      </c>
      <c r="P660" s="142">
        <f t="shared" si="783"/>
        <v>148000</v>
      </c>
      <c r="Q660" s="142">
        <f t="shared" si="783"/>
        <v>445903</v>
      </c>
      <c r="R660" s="142">
        <f t="shared" si="783"/>
        <v>1026293</v>
      </c>
      <c r="S660" s="142">
        <f t="shared" si="783"/>
        <v>3234326</v>
      </c>
      <c r="T660" s="142"/>
      <c r="U660" s="142"/>
      <c r="V660" s="142"/>
      <c r="W660" s="142"/>
      <c r="X660" s="142"/>
      <c r="Y660" s="142"/>
      <c r="Z660" s="142"/>
      <c r="AA660" s="142"/>
      <c r="AB660" s="142"/>
      <c r="AC660" s="142"/>
      <c r="AD660" s="142"/>
      <c r="AE660" s="142"/>
      <c r="AF660" s="142"/>
      <c r="AG660" s="146" t="s">
        <v>2360</v>
      </c>
      <c r="AH660" s="144">
        <f t="shared" si="293"/>
        <v>156552991</v>
      </c>
      <c r="AI660" s="145">
        <f t="shared" si="294"/>
        <v>43657</v>
      </c>
      <c r="AJ660" s="143">
        <f t="shared" si="297"/>
        <v>870</v>
      </c>
      <c r="AK660" s="146">
        <v>1.0</v>
      </c>
      <c r="AL660" s="146">
        <f t="shared" si="784"/>
        <v>869</v>
      </c>
      <c r="AM660" s="143">
        <f t="shared" si="785"/>
        <v>16</v>
      </c>
      <c r="AN660" s="142"/>
      <c r="AO660" s="134"/>
      <c r="AP660" s="134"/>
      <c r="AQ660" s="134"/>
      <c r="AR660" s="134"/>
      <c r="AS660" s="134"/>
      <c r="AT660" s="134"/>
      <c r="AU660" s="134"/>
      <c r="AV660" s="134"/>
      <c r="AW660" s="134"/>
      <c r="AX660" s="134"/>
      <c r="AY660" s="134"/>
      <c r="AZ660" s="134"/>
      <c r="BA660" s="134"/>
      <c r="BB660" s="134"/>
    </row>
    <row r="661">
      <c r="A661" s="199" t="str">
        <f>Data!A809</f>
        <v>Leichlingen Council</v>
      </c>
      <c r="B661" s="140">
        <f>Data!E809</f>
        <v>43657</v>
      </c>
      <c r="C661" s="142">
        <f t="shared" ref="C661:J661" si="786">C660</f>
        <v>2568152</v>
      </c>
      <c r="D661" s="142">
        <f t="shared" si="786"/>
        <v>15962814</v>
      </c>
      <c r="E661" s="142">
        <f t="shared" si="786"/>
        <v>6229645</v>
      </c>
      <c r="F661" s="142">
        <f t="shared" si="786"/>
        <v>49510696</v>
      </c>
      <c r="G661" s="142">
        <f t="shared" si="786"/>
        <v>30817800</v>
      </c>
      <c r="H661" s="142">
        <f t="shared" si="786"/>
        <v>2065940</v>
      </c>
      <c r="I661" s="142">
        <f t="shared" si="786"/>
        <v>12805957</v>
      </c>
      <c r="J661" s="142">
        <f t="shared" si="786"/>
        <v>4894244</v>
      </c>
      <c r="K661" s="210">
        <f>Data!D809+K660</f>
        <v>6957240</v>
      </c>
      <c r="L661" s="142">
        <f t="shared" ref="L661:S661" si="787">L660</f>
        <v>8991342</v>
      </c>
      <c r="M661" s="142">
        <f t="shared" si="787"/>
        <v>21774</v>
      </c>
      <c r="N661" s="142">
        <f t="shared" si="787"/>
        <v>7522596</v>
      </c>
      <c r="O661" s="142">
        <f t="shared" si="787"/>
        <v>3378300</v>
      </c>
      <c r="P661" s="142">
        <f t="shared" si="787"/>
        <v>148000</v>
      </c>
      <c r="Q661" s="142">
        <f t="shared" si="787"/>
        <v>445903</v>
      </c>
      <c r="R661" s="142">
        <f t="shared" si="787"/>
        <v>1026293</v>
      </c>
      <c r="S661" s="142">
        <f t="shared" si="787"/>
        <v>3234326</v>
      </c>
      <c r="T661" s="142"/>
      <c r="U661" s="142"/>
      <c r="V661" s="142"/>
      <c r="W661" s="142"/>
      <c r="X661" s="142"/>
      <c r="Y661" s="142"/>
      <c r="Z661" s="142"/>
      <c r="AA661" s="142"/>
      <c r="AB661" s="142"/>
      <c r="AC661" s="142"/>
      <c r="AD661" s="142"/>
      <c r="AE661" s="142"/>
      <c r="AF661" s="142"/>
      <c r="AG661" s="146" t="s">
        <v>2360</v>
      </c>
      <c r="AH661" s="144">
        <f t="shared" si="293"/>
        <v>156581022</v>
      </c>
      <c r="AI661" s="145">
        <f t="shared" si="294"/>
        <v>43657</v>
      </c>
      <c r="AJ661" s="143">
        <f t="shared" si="297"/>
        <v>871</v>
      </c>
      <c r="AK661" s="146">
        <v>1.0</v>
      </c>
      <c r="AL661" s="146">
        <f t="shared" si="784"/>
        <v>869</v>
      </c>
      <c r="AM661" s="143">
        <f t="shared" si="785"/>
        <v>16</v>
      </c>
      <c r="AN661" s="142"/>
      <c r="AO661" s="134"/>
      <c r="AP661" s="134"/>
      <c r="AQ661" s="134"/>
      <c r="AR661" s="134"/>
      <c r="AS661" s="134"/>
      <c r="AT661" s="134"/>
      <c r="AU661" s="134"/>
      <c r="AV661" s="134"/>
      <c r="AW661" s="134"/>
      <c r="AX661" s="134"/>
      <c r="AY661" s="134"/>
      <c r="AZ661" s="134"/>
      <c r="BA661" s="134"/>
      <c r="BB661" s="134"/>
    </row>
    <row r="662">
      <c r="A662" s="203" t="str">
        <f>Work!A301</f>
        <v>Gloucester City Council</v>
      </c>
      <c r="B662" s="140">
        <f>Work!G301</f>
        <v>43657</v>
      </c>
      <c r="C662" s="142">
        <f t="shared" ref="C662:S662" si="788">C661</f>
        <v>2568152</v>
      </c>
      <c r="D662" s="142">
        <f t="shared" si="788"/>
        <v>15962814</v>
      </c>
      <c r="E662" s="142">
        <f t="shared" si="788"/>
        <v>6229645</v>
      </c>
      <c r="F662" s="163">
        <f t="shared" si="788"/>
        <v>49510696</v>
      </c>
      <c r="G662" s="142">
        <f t="shared" si="788"/>
        <v>30817800</v>
      </c>
      <c r="H662" s="142">
        <f t="shared" si="788"/>
        <v>2065940</v>
      </c>
      <c r="I662" s="142">
        <f t="shared" si="788"/>
        <v>12805957</v>
      </c>
      <c r="J662" s="142">
        <f t="shared" si="788"/>
        <v>4894244</v>
      </c>
      <c r="K662" s="142">
        <f t="shared" si="788"/>
        <v>6957240</v>
      </c>
      <c r="L662" s="142">
        <f t="shared" si="788"/>
        <v>8991342</v>
      </c>
      <c r="M662" s="142">
        <f t="shared" si="788"/>
        <v>21774</v>
      </c>
      <c r="N662" s="142">
        <f t="shared" si="788"/>
        <v>7522596</v>
      </c>
      <c r="O662" s="142">
        <f t="shared" si="788"/>
        <v>3378300</v>
      </c>
      <c r="P662" s="142">
        <f t="shared" si="788"/>
        <v>148000</v>
      </c>
      <c r="Q662" s="142">
        <f t="shared" si="788"/>
        <v>445903</v>
      </c>
      <c r="R662" s="142">
        <f t="shared" si="788"/>
        <v>1026293</v>
      </c>
      <c r="S662" s="142">
        <f t="shared" si="788"/>
        <v>3234326</v>
      </c>
      <c r="T662" s="142"/>
      <c r="U662" s="142"/>
      <c r="V662" s="142"/>
      <c r="W662" s="142"/>
      <c r="X662" s="142"/>
      <c r="Y662" s="142"/>
      <c r="Z662" s="142"/>
      <c r="AA662" s="142"/>
      <c r="AB662" s="142"/>
      <c r="AC662" s="142"/>
      <c r="AD662" s="142"/>
      <c r="AE662" s="142"/>
      <c r="AF662" s="142"/>
      <c r="AG662" s="146" t="s">
        <v>1086</v>
      </c>
      <c r="AH662" s="144">
        <f t="shared" si="293"/>
        <v>156581022</v>
      </c>
      <c r="AI662" s="145">
        <f t="shared" si="294"/>
        <v>43657</v>
      </c>
      <c r="AJ662" s="143">
        <f t="shared" si="297"/>
        <v>872</v>
      </c>
      <c r="AK662" s="146">
        <v>1.0</v>
      </c>
      <c r="AL662" s="146">
        <f>sum(AK166:AK662)</f>
        <v>872</v>
      </c>
      <c r="AM662" s="143">
        <f>AM659</f>
        <v>16</v>
      </c>
      <c r="AN662" s="142"/>
      <c r="AO662" s="134"/>
      <c r="AP662" s="134"/>
      <c r="AQ662" s="134"/>
      <c r="AR662" s="134"/>
      <c r="AS662" s="134"/>
      <c r="AT662" s="134"/>
      <c r="AU662" s="134"/>
      <c r="AV662" s="134"/>
      <c r="AW662" s="134"/>
      <c r="AX662" s="134"/>
      <c r="AY662" s="134"/>
      <c r="AZ662" s="134"/>
      <c r="BA662" s="134"/>
      <c r="BB662" s="134"/>
    </row>
    <row r="663">
      <c r="A663" s="203" t="str">
        <f>Work!A302</f>
        <v>Harlow Council</v>
      </c>
      <c r="B663" s="140">
        <f>Work!G302</f>
        <v>43657</v>
      </c>
      <c r="C663" s="142">
        <f t="shared" ref="C663:E663" si="789">C662</f>
        <v>2568152</v>
      </c>
      <c r="D663" s="142">
        <f t="shared" si="789"/>
        <v>15962814</v>
      </c>
      <c r="E663" s="142">
        <f t="shared" si="789"/>
        <v>6229645</v>
      </c>
      <c r="F663" s="141">
        <f>Work!E302+F662</f>
        <v>49597290</v>
      </c>
      <c r="G663" s="142">
        <f t="shared" ref="G663:S663" si="790">G662</f>
        <v>30817800</v>
      </c>
      <c r="H663" s="142">
        <f t="shared" si="790"/>
        <v>2065940</v>
      </c>
      <c r="I663" s="142">
        <f t="shared" si="790"/>
        <v>12805957</v>
      </c>
      <c r="J663" s="142">
        <f t="shared" si="790"/>
        <v>4894244</v>
      </c>
      <c r="K663" s="142">
        <f t="shared" si="790"/>
        <v>6957240</v>
      </c>
      <c r="L663" s="142">
        <f t="shared" si="790"/>
        <v>8991342</v>
      </c>
      <c r="M663" s="142">
        <f t="shared" si="790"/>
        <v>21774</v>
      </c>
      <c r="N663" s="142">
        <f t="shared" si="790"/>
        <v>7522596</v>
      </c>
      <c r="O663" s="142">
        <f t="shared" si="790"/>
        <v>3378300</v>
      </c>
      <c r="P663" s="142">
        <f t="shared" si="790"/>
        <v>148000</v>
      </c>
      <c r="Q663" s="142">
        <f t="shared" si="790"/>
        <v>445903</v>
      </c>
      <c r="R663" s="142">
        <f t="shared" si="790"/>
        <v>1026293</v>
      </c>
      <c r="S663" s="142">
        <f t="shared" si="790"/>
        <v>3234326</v>
      </c>
      <c r="T663" s="142"/>
      <c r="U663" s="142"/>
      <c r="V663" s="142"/>
      <c r="W663" s="142"/>
      <c r="X663" s="142"/>
      <c r="Y663" s="142"/>
      <c r="Z663" s="142"/>
      <c r="AA663" s="142"/>
      <c r="AB663" s="142"/>
      <c r="AC663" s="142"/>
      <c r="AD663" s="142"/>
      <c r="AE663" s="142"/>
      <c r="AF663" s="142"/>
      <c r="AG663" s="146" t="s">
        <v>1086</v>
      </c>
      <c r="AH663" s="144">
        <f t="shared" si="293"/>
        <v>156667616</v>
      </c>
      <c r="AI663" s="145">
        <f t="shared" si="294"/>
        <v>43657</v>
      </c>
      <c r="AJ663" s="144">
        <f t="shared" si="297"/>
        <v>873</v>
      </c>
      <c r="AK663" s="144">
        <v>1.0</v>
      </c>
      <c r="AL663" s="146">
        <f>sum(AK166:AK663)</f>
        <v>873</v>
      </c>
      <c r="AM663" s="143">
        <f t="shared" ref="AM663:AM670" si="793">AM662</f>
        <v>16</v>
      </c>
      <c r="AN663" s="142"/>
      <c r="AO663" s="134"/>
      <c r="AP663" s="134"/>
      <c r="AQ663" s="134"/>
      <c r="AR663" s="134"/>
      <c r="AS663" s="134"/>
      <c r="AT663" s="134"/>
      <c r="AU663" s="134"/>
      <c r="AV663" s="134"/>
      <c r="AW663" s="134"/>
      <c r="AX663" s="134"/>
      <c r="AY663" s="134"/>
      <c r="AZ663" s="134"/>
      <c r="BA663" s="134"/>
      <c r="BB663" s="134"/>
    </row>
    <row r="664">
      <c r="A664" s="203" t="str">
        <f>Work!A303</f>
        <v>North Kesteven District Council</v>
      </c>
      <c r="B664" s="140">
        <f>Work!G303</f>
        <v>43657</v>
      </c>
      <c r="C664" s="142">
        <f t="shared" ref="C664:E664" si="791">C663</f>
        <v>2568152</v>
      </c>
      <c r="D664" s="142">
        <f t="shared" si="791"/>
        <v>15962814</v>
      </c>
      <c r="E664" s="142">
        <f t="shared" si="791"/>
        <v>6229645</v>
      </c>
      <c r="F664" s="141">
        <f>Work!E303+F663</f>
        <v>49713275</v>
      </c>
      <c r="G664" s="142">
        <f t="shared" ref="G664:S664" si="792">G663</f>
        <v>30817800</v>
      </c>
      <c r="H664" s="142">
        <f t="shared" si="792"/>
        <v>2065940</v>
      </c>
      <c r="I664" s="142">
        <f t="shared" si="792"/>
        <v>12805957</v>
      </c>
      <c r="J664" s="142">
        <f t="shared" si="792"/>
        <v>4894244</v>
      </c>
      <c r="K664" s="142">
        <f t="shared" si="792"/>
        <v>6957240</v>
      </c>
      <c r="L664" s="142">
        <f t="shared" si="792"/>
        <v>8991342</v>
      </c>
      <c r="M664" s="142">
        <f t="shared" si="792"/>
        <v>21774</v>
      </c>
      <c r="N664" s="142">
        <f t="shared" si="792"/>
        <v>7522596</v>
      </c>
      <c r="O664" s="142">
        <f t="shared" si="792"/>
        <v>3378300</v>
      </c>
      <c r="P664" s="142">
        <f t="shared" si="792"/>
        <v>148000</v>
      </c>
      <c r="Q664" s="142">
        <f t="shared" si="792"/>
        <v>445903</v>
      </c>
      <c r="R664" s="142">
        <f t="shared" si="792"/>
        <v>1026293</v>
      </c>
      <c r="S664" s="142">
        <f t="shared" si="792"/>
        <v>3234326</v>
      </c>
      <c r="T664" s="142"/>
      <c r="U664" s="142"/>
      <c r="V664" s="142"/>
      <c r="W664" s="142"/>
      <c r="X664" s="142"/>
      <c r="Y664" s="142"/>
      <c r="Z664" s="142"/>
      <c r="AA664" s="142"/>
      <c r="AB664" s="142"/>
      <c r="AC664" s="142"/>
      <c r="AD664" s="142"/>
      <c r="AE664" s="142"/>
      <c r="AF664" s="142"/>
      <c r="AG664" s="146" t="s">
        <v>1086</v>
      </c>
      <c r="AH664" s="144">
        <f t="shared" si="293"/>
        <v>156783601</v>
      </c>
      <c r="AI664" s="145">
        <f t="shared" si="294"/>
        <v>43657</v>
      </c>
      <c r="AJ664" s="144">
        <f t="shared" si="297"/>
        <v>874</v>
      </c>
      <c r="AK664" s="144">
        <v>1.0</v>
      </c>
      <c r="AL664" s="146">
        <f>sum(AK166:AK664)</f>
        <v>874</v>
      </c>
      <c r="AM664" s="143">
        <f t="shared" si="793"/>
        <v>16</v>
      </c>
      <c r="AN664" s="142"/>
      <c r="AO664" s="134"/>
      <c r="AP664" s="134"/>
      <c r="AQ664" s="134"/>
      <c r="AR664" s="134"/>
      <c r="AS664" s="134"/>
      <c r="AT664" s="134"/>
      <c r="AU664" s="134"/>
      <c r="AV664" s="134"/>
      <c r="AW664" s="134"/>
      <c r="AX664" s="134"/>
      <c r="AY664" s="134"/>
      <c r="AZ664" s="134"/>
      <c r="BA664" s="134"/>
      <c r="BB664" s="134"/>
    </row>
    <row r="665">
      <c r="A665" s="203" t="str">
        <f>Work!A304</f>
        <v>Thanet District Council</v>
      </c>
      <c r="B665" s="140">
        <f>Work!G304</f>
        <v>43657</v>
      </c>
      <c r="C665" s="142">
        <f t="shared" ref="C665:S665" si="794">C664</f>
        <v>2568152</v>
      </c>
      <c r="D665" s="142">
        <f t="shared" si="794"/>
        <v>15962814</v>
      </c>
      <c r="E665" s="142">
        <f t="shared" si="794"/>
        <v>6229645</v>
      </c>
      <c r="F665" s="163">
        <f t="shared" si="794"/>
        <v>49713275</v>
      </c>
      <c r="G665" s="142">
        <f t="shared" si="794"/>
        <v>30817800</v>
      </c>
      <c r="H665" s="142">
        <f t="shared" si="794"/>
        <v>2065940</v>
      </c>
      <c r="I665" s="142">
        <f t="shared" si="794"/>
        <v>12805957</v>
      </c>
      <c r="J665" s="142">
        <f t="shared" si="794"/>
        <v>4894244</v>
      </c>
      <c r="K665" s="142">
        <f t="shared" si="794"/>
        <v>6957240</v>
      </c>
      <c r="L665" s="142">
        <f t="shared" si="794"/>
        <v>8991342</v>
      </c>
      <c r="M665" s="142">
        <f t="shared" si="794"/>
        <v>21774</v>
      </c>
      <c r="N665" s="142">
        <f t="shared" si="794"/>
        <v>7522596</v>
      </c>
      <c r="O665" s="142">
        <f t="shared" si="794"/>
        <v>3378300</v>
      </c>
      <c r="P665" s="142">
        <f t="shared" si="794"/>
        <v>148000</v>
      </c>
      <c r="Q665" s="142">
        <f t="shared" si="794"/>
        <v>445903</v>
      </c>
      <c r="R665" s="142">
        <f t="shared" si="794"/>
        <v>1026293</v>
      </c>
      <c r="S665" s="142">
        <f t="shared" si="794"/>
        <v>3234326</v>
      </c>
      <c r="T665" s="142"/>
      <c r="U665" s="142"/>
      <c r="V665" s="142"/>
      <c r="W665" s="142"/>
      <c r="X665" s="142"/>
      <c r="Y665" s="142"/>
      <c r="Z665" s="142"/>
      <c r="AA665" s="142"/>
      <c r="AB665" s="142"/>
      <c r="AC665" s="142"/>
      <c r="AD665" s="142"/>
      <c r="AE665" s="142"/>
      <c r="AF665" s="142"/>
      <c r="AG665" s="146" t="s">
        <v>1086</v>
      </c>
      <c r="AH665" s="144">
        <f t="shared" si="293"/>
        <v>156783601</v>
      </c>
      <c r="AI665" s="145">
        <f t="shared" si="294"/>
        <v>43657</v>
      </c>
      <c r="AJ665" s="144">
        <f t="shared" si="297"/>
        <v>875</v>
      </c>
      <c r="AK665" s="144">
        <v>1.0</v>
      </c>
      <c r="AL665" s="146">
        <f>sum(AK166:AK665)</f>
        <v>875</v>
      </c>
      <c r="AM665" s="143">
        <f t="shared" si="793"/>
        <v>16</v>
      </c>
      <c r="AN665" s="142"/>
      <c r="AO665" s="134"/>
      <c r="AP665" s="134"/>
      <c r="AQ665" s="134"/>
      <c r="AR665" s="134"/>
      <c r="AS665" s="134"/>
      <c r="AT665" s="134"/>
      <c r="AU665" s="134"/>
      <c r="AV665" s="134"/>
      <c r="AW665" s="134"/>
      <c r="AX665" s="134"/>
      <c r="AY665" s="134"/>
      <c r="AZ665" s="134"/>
      <c r="BA665" s="134"/>
      <c r="BB665" s="134"/>
    </row>
    <row r="666">
      <c r="A666" s="203" t="str">
        <f>Work!A305</f>
        <v>Wyre Council</v>
      </c>
      <c r="B666" s="140">
        <f>Work!G305</f>
        <v>43657</v>
      </c>
      <c r="C666" s="142">
        <f t="shared" ref="C666:E666" si="795">C665</f>
        <v>2568152</v>
      </c>
      <c r="D666" s="142">
        <f t="shared" si="795"/>
        <v>15962814</v>
      </c>
      <c r="E666" s="142">
        <f t="shared" si="795"/>
        <v>6229645</v>
      </c>
      <c r="F666" s="141">
        <f>Work!E305+F665</f>
        <v>49824498</v>
      </c>
      <c r="G666" s="142">
        <f t="shared" ref="G666:S666" si="796">G665</f>
        <v>30817800</v>
      </c>
      <c r="H666" s="142">
        <f t="shared" si="796"/>
        <v>2065940</v>
      </c>
      <c r="I666" s="142">
        <f t="shared" si="796"/>
        <v>12805957</v>
      </c>
      <c r="J666" s="142">
        <f t="shared" si="796"/>
        <v>4894244</v>
      </c>
      <c r="K666" s="142">
        <f t="shared" si="796"/>
        <v>6957240</v>
      </c>
      <c r="L666" s="142">
        <f t="shared" si="796"/>
        <v>8991342</v>
      </c>
      <c r="M666" s="142">
        <f t="shared" si="796"/>
        <v>21774</v>
      </c>
      <c r="N666" s="142">
        <f t="shared" si="796"/>
        <v>7522596</v>
      </c>
      <c r="O666" s="142">
        <f t="shared" si="796"/>
        <v>3378300</v>
      </c>
      <c r="P666" s="142">
        <f t="shared" si="796"/>
        <v>148000</v>
      </c>
      <c r="Q666" s="142">
        <f t="shared" si="796"/>
        <v>445903</v>
      </c>
      <c r="R666" s="142">
        <f t="shared" si="796"/>
        <v>1026293</v>
      </c>
      <c r="S666" s="142">
        <f t="shared" si="796"/>
        <v>3234326</v>
      </c>
      <c r="T666" s="142"/>
      <c r="U666" s="142"/>
      <c r="V666" s="142"/>
      <c r="W666" s="142"/>
      <c r="X666" s="142"/>
      <c r="Y666" s="142"/>
      <c r="Z666" s="142"/>
      <c r="AA666" s="142"/>
      <c r="AB666" s="142"/>
      <c r="AC666" s="142"/>
      <c r="AD666" s="142"/>
      <c r="AE666" s="142"/>
      <c r="AF666" s="142"/>
      <c r="AG666" s="146" t="s">
        <v>1086</v>
      </c>
      <c r="AH666" s="144">
        <f t="shared" si="293"/>
        <v>156894824</v>
      </c>
      <c r="AI666" s="145">
        <f t="shared" si="294"/>
        <v>43657</v>
      </c>
      <c r="AJ666" s="144">
        <f t="shared" si="297"/>
        <v>876</v>
      </c>
      <c r="AK666" s="144">
        <v>1.0</v>
      </c>
      <c r="AL666" s="146">
        <f>sum(AK166:AK666)</f>
        <v>876</v>
      </c>
      <c r="AM666" s="143">
        <f t="shared" si="793"/>
        <v>16</v>
      </c>
      <c r="AN666" s="142"/>
      <c r="AO666" s="134"/>
      <c r="AP666" s="134"/>
      <c r="AQ666" s="134"/>
      <c r="AR666" s="134"/>
      <c r="AS666" s="134"/>
      <c r="AT666" s="134"/>
      <c r="AU666" s="134"/>
      <c r="AV666" s="134"/>
      <c r="AW666" s="134"/>
      <c r="AX666" s="134"/>
      <c r="AY666" s="134"/>
      <c r="AZ666" s="134"/>
      <c r="BA666" s="134"/>
      <c r="BB666" s="134"/>
    </row>
    <row r="667">
      <c r="A667" s="199" t="str">
        <f>Data!A1019</f>
        <v>Utrecht Municipal Council</v>
      </c>
      <c r="B667" s="140">
        <f>Data!E1019</f>
        <v>43657</v>
      </c>
      <c r="C667" s="142">
        <f t="shared" ref="C667:Q667" si="797">C666</f>
        <v>2568152</v>
      </c>
      <c r="D667" s="142">
        <f t="shared" si="797"/>
        <v>15962814</v>
      </c>
      <c r="E667" s="142">
        <f t="shared" si="797"/>
        <v>6229645</v>
      </c>
      <c r="F667" s="142">
        <f t="shared" si="797"/>
        <v>49824498</v>
      </c>
      <c r="G667" s="142">
        <f t="shared" si="797"/>
        <v>30817800</v>
      </c>
      <c r="H667" s="142">
        <f t="shared" si="797"/>
        <v>2065940</v>
      </c>
      <c r="I667" s="142">
        <f t="shared" si="797"/>
        <v>12805957</v>
      </c>
      <c r="J667" s="142">
        <f t="shared" si="797"/>
        <v>4894244</v>
      </c>
      <c r="K667" s="142">
        <f t="shared" si="797"/>
        <v>6957240</v>
      </c>
      <c r="L667" s="142">
        <f t="shared" si="797"/>
        <v>8991342</v>
      </c>
      <c r="M667" s="142">
        <f t="shared" si="797"/>
        <v>21774</v>
      </c>
      <c r="N667" s="142">
        <f t="shared" si="797"/>
        <v>7522596</v>
      </c>
      <c r="O667" s="142">
        <f t="shared" si="797"/>
        <v>3378300</v>
      </c>
      <c r="P667" s="142">
        <f t="shared" si="797"/>
        <v>148000</v>
      </c>
      <c r="Q667" s="142">
        <f t="shared" si="797"/>
        <v>445903</v>
      </c>
      <c r="R667" s="141">
        <f>Data!D1019+R666</f>
        <v>1371373</v>
      </c>
      <c r="S667" s="142">
        <f>S666</f>
        <v>3234326</v>
      </c>
      <c r="T667" s="142"/>
      <c r="U667" s="142"/>
      <c r="V667" s="142"/>
      <c r="W667" s="142"/>
      <c r="X667" s="142"/>
      <c r="Y667" s="142"/>
      <c r="Z667" s="142"/>
      <c r="AA667" s="142"/>
      <c r="AB667" s="142"/>
      <c r="AC667" s="142"/>
      <c r="AD667" s="142"/>
      <c r="AE667" s="142"/>
      <c r="AF667" s="142"/>
      <c r="AG667" s="146" t="s">
        <v>2422</v>
      </c>
      <c r="AH667" s="144">
        <f t="shared" si="293"/>
        <v>157239904</v>
      </c>
      <c r="AI667" s="145">
        <f t="shared" si="294"/>
        <v>43657</v>
      </c>
      <c r="AJ667" s="144">
        <f t="shared" si="297"/>
        <v>877</v>
      </c>
      <c r="AK667" s="144">
        <v>1.0</v>
      </c>
      <c r="AL667" s="164"/>
      <c r="AM667" s="143">
        <f t="shared" si="793"/>
        <v>16</v>
      </c>
      <c r="AN667" s="142"/>
      <c r="AO667" s="134"/>
      <c r="AP667" s="134"/>
      <c r="AQ667" s="134"/>
      <c r="AR667" s="134"/>
      <c r="AS667" s="134"/>
      <c r="AT667" s="134"/>
      <c r="AU667" s="134"/>
      <c r="AV667" s="134"/>
      <c r="AW667" s="134"/>
      <c r="AX667" s="134"/>
      <c r="AY667" s="134"/>
      <c r="AZ667" s="134"/>
      <c r="BA667" s="134"/>
      <c r="BB667" s="134"/>
    </row>
    <row r="668">
      <c r="A668" s="199" t="str">
        <f>Data!A901</f>
        <v>Bregnano Council</v>
      </c>
      <c r="B668" s="140">
        <f>Data!E901</f>
        <v>43657</v>
      </c>
      <c r="C668" s="142">
        <f t="shared" ref="C668:H668" si="798">C667</f>
        <v>2568152</v>
      </c>
      <c r="D668" s="142">
        <f t="shared" si="798"/>
        <v>15962814</v>
      </c>
      <c r="E668" s="142">
        <f t="shared" si="798"/>
        <v>6229645</v>
      </c>
      <c r="F668" s="142">
        <f t="shared" si="798"/>
        <v>49824498</v>
      </c>
      <c r="G668" s="142">
        <f t="shared" si="798"/>
        <v>30817800</v>
      </c>
      <c r="H668" s="142">
        <f t="shared" si="798"/>
        <v>2065940</v>
      </c>
      <c r="I668" s="210">
        <f>Data!D901+I667</f>
        <v>12812484</v>
      </c>
      <c r="J668" s="142">
        <f t="shared" ref="J668:S668" si="799">J667</f>
        <v>4894244</v>
      </c>
      <c r="K668" s="142">
        <f t="shared" si="799"/>
        <v>6957240</v>
      </c>
      <c r="L668" s="142">
        <f t="shared" si="799"/>
        <v>8991342</v>
      </c>
      <c r="M668" s="142">
        <f t="shared" si="799"/>
        <v>21774</v>
      </c>
      <c r="N668" s="142">
        <f t="shared" si="799"/>
        <v>7522596</v>
      </c>
      <c r="O668" s="142">
        <f t="shared" si="799"/>
        <v>3378300</v>
      </c>
      <c r="P668" s="142">
        <f t="shared" si="799"/>
        <v>148000</v>
      </c>
      <c r="Q668" s="142">
        <f t="shared" si="799"/>
        <v>445903</v>
      </c>
      <c r="R668" s="142">
        <f t="shared" si="799"/>
        <v>1371373</v>
      </c>
      <c r="S668" s="142">
        <f t="shared" si="799"/>
        <v>3234326</v>
      </c>
      <c r="T668" s="142"/>
      <c r="U668" s="142"/>
      <c r="V668" s="142"/>
      <c r="W668" s="142"/>
      <c r="X668" s="142"/>
      <c r="Y668" s="142"/>
      <c r="Z668" s="142"/>
      <c r="AA668" s="142"/>
      <c r="AB668" s="142"/>
      <c r="AC668" s="142"/>
      <c r="AD668" s="142"/>
      <c r="AE668" s="142"/>
      <c r="AF668" s="142"/>
      <c r="AG668" s="146" t="s">
        <v>2288</v>
      </c>
      <c r="AH668" s="144">
        <f t="shared" si="293"/>
        <v>157246431</v>
      </c>
      <c r="AI668" s="145">
        <f t="shared" si="294"/>
        <v>43657</v>
      </c>
      <c r="AJ668" s="144">
        <f t="shared" si="297"/>
        <v>878</v>
      </c>
      <c r="AK668" s="144">
        <v>1.0</v>
      </c>
      <c r="AL668" s="164"/>
      <c r="AM668" s="143">
        <f t="shared" si="793"/>
        <v>16</v>
      </c>
      <c r="AN668" s="142"/>
      <c r="AO668" s="134"/>
      <c r="AP668" s="134"/>
      <c r="AQ668" s="134"/>
      <c r="AR668" s="134"/>
      <c r="AS668" s="134"/>
      <c r="AT668" s="134"/>
      <c r="AU668" s="134"/>
      <c r="AV668" s="134"/>
      <c r="AW668" s="134"/>
      <c r="AX668" s="134"/>
      <c r="AY668" s="134"/>
      <c r="AZ668" s="134"/>
      <c r="BA668" s="134"/>
      <c r="BB668" s="134"/>
    </row>
    <row r="669">
      <c r="A669" s="199" t="str">
        <f>Data!A905</f>
        <v>Casnate con Bernate Council</v>
      </c>
      <c r="B669" s="140">
        <f>Data!E905</f>
        <v>43657</v>
      </c>
      <c r="C669" s="142">
        <f t="shared" ref="C669:H669" si="800">C668</f>
        <v>2568152</v>
      </c>
      <c r="D669" s="142">
        <f t="shared" si="800"/>
        <v>15962814</v>
      </c>
      <c r="E669" s="142">
        <f t="shared" si="800"/>
        <v>6229645</v>
      </c>
      <c r="F669" s="142">
        <f t="shared" si="800"/>
        <v>49824498</v>
      </c>
      <c r="G669" s="142">
        <f t="shared" si="800"/>
        <v>30817800</v>
      </c>
      <c r="H669" s="142">
        <f t="shared" si="800"/>
        <v>2065940</v>
      </c>
      <c r="I669" s="210">
        <f>Data!D905+I668</f>
        <v>12817438</v>
      </c>
      <c r="J669" s="142">
        <f t="shared" ref="J669:S669" si="801">J668</f>
        <v>4894244</v>
      </c>
      <c r="K669" s="142">
        <f t="shared" si="801"/>
        <v>6957240</v>
      </c>
      <c r="L669" s="142">
        <f t="shared" si="801"/>
        <v>8991342</v>
      </c>
      <c r="M669" s="142">
        <f t="shared" si="801"/>
        <v>21774</v>
      </c>
      <c r="N669" s="142">
        <f t="shared" si="801"/>
        <v>7522596</v>
      </c>
      <c r="O669" s="142">
        <f t="shared" si="801"/>
        <v>3378300</v>
      </c>
      <c r="P669" s="142">
        <f t="shared" si="801"/>
        <v>148000</v>
      </c>
      <c r="Q669" s="142">
        <f t="shared" si="801"/>
        <v>445903</v>
      </c>
      <c r="R669" s="142">
        <f t="shared" si="801"/>
        <v>1371373</v>
      </c>
      <c r="S669" s="142">
        <f t="shared" si="801"/>
        <v>3234326</v>
      </c>
      <c r="T669" s="142"/>
      <c r="U669" s="142"/>
      <c r="V669" s="142"/>
      <c r="W669" s="142"/>
      <c r="X669" s="142"/>
      <c r="Y669" s="142"/>
      <c r="Z669" s="142"/>
      <c r="AA669" s="142"/>
      <c r="AB669" s="142"/>
      <c r="AC669" s="142"/>
      <c r="AD669" s="142"/>
      <c r="AE669" s="142"/>
      <c r="AF669" s="142"/>
      <c r="AG669" s="146" t="s">
        <v>2288</v>
      </c>
      <c r="AH669" s="144">
        <f t="shared" si="293"/>
        <v>157251385</v>
      </c>
      <c r="AI669" s="145">
        <f t="shared" si="294"/>
        <v>43657</v>
      </c>
      <c r="AJ669" s="144">
        <f t="shared" si="297"/>
        <v>879</v>
      </c>
      <c r="AK669" s="144">
        <v>1.0</v>
      </c>
      <c r="AL669" s="164"/>
      <c r="AM669" s="143">
        <f t="shared" si="793"/>
        <v>16</v>
      </c>
      <c r="AN669" s="142"/>
      <c r="AO669" s="134"/>
      <c r="AP669" s="134"/>
      <c r="AQ669" s="134"/>
      <c r="AR669" s="134"/>
      <c r="AS669" s="134"/>
      <c r="AT669" s="134"/>
      <c r="AU669" s="134"/>
      <c r="AV669" s="134"/>
      <c r="AW669" s="134"/>
      <c r="AX669" s="134"/>
      <c r="AY669" s="134"/>
      <c r="AZ669" s="134"/>
      <c r="BA669" s="134"/>
      <c r="BB669" s="134"/>
    </row>
    <row r="670">
      <c r="A670" s="199" t="str">
        <f>Data!A767</f>
        <v>Bergkamen Council</v>
      </c>
      <c r="B670" s="140">
        <f>Data!E767</f>
        <v>43658</v>
      </c>
      <c r="C670" s="142">
        <f t="shared" ref="C670:J670" si="802">C669</f>
        <v>2568152</v>
      </c>
      <c r="D670" s="142">
        <f t="shared" si="802"/>
        <v>15962814</v>
      </c>
      <c r="E670" s="142">
        <f t="shared" si="802"/>
        <v>6229645</v>
      </c>
      <c r="F670" s="142">
        <f t="shared" si="802"/>
        <v>49824498</v>
      </c>
      <c r="G670" s="142">
        <f t="shared" si="802"/>
        <v>30817800</v>
      </c>
      <c r="H670" s="142">
        <f t="shared" si="802"/>
        <v>2065940</v>
      </c>
      <c r="I670" s="142">
        <f t="shared" si="802"/>
        <v>12817438</v>
      </c>
      <c r="J670" s="142">
        <f t="shared" si="802"/>
        <v>4894244</v>
      </c>
      <c r="K670" s="210">
        <f>Data!D767+K669</f>
        <v>7005965</v>
      </c>
      <c r="L670" s="142">
        <f t="shared" ref="L670:S670" si="803">L669</f>
        <v>8991342</v>
      </c>
      <c r="M670" s="142">
        <f t="shared" si="803"/>
        <v>21774</v>
      </c>
      <c r="N670" s="142">
        <f t="shared" si="803"/>
        <v>7522596</v>
      </c>
      <c r="O670" s="142">
        <f t="shared" si="803"/>
        <v>3378300</v>
      </c>
      <c r="P670" s="142">
        <f t="shared" si="803"/>
        <v>148000</v>
      </c>
      <c r="Q670" s="142">
        <f t="shared" si="803"/>
        <v>445903</v>
      </c>
      <c r="R670" s="142">
        <f t="shared" si="803"/>
        <v>1371373</v>
      </c>
      <c r="S670" s="142">
        <f t="shared" si="803"/>
        <v>3234326</v>
      </c>
      <c r="T670" s="142"/>
      <c r="U670" s="142"/>
      <c r="V670" s="142"/>
      <c r="W670" s="142"/>
      <c r="X670" s="142"/>
      <c r="Y670" s="142"/>
      <c r="Z670" s="142"/>
      <c r="AA670" s="142"/>
      <c r="AB670" s="142"/>
      <c r="AC670" s="142"/>
      <c r="AD670" s="142"/>
      <c r="AE670" s="142"/>
      <c r="AF670" s="142"/>
      <c r="AG670" s="168" t="s">
        <v>2360</v>
      </c>
      <c r="AH670" s="144">
        <f t="shared" si="293"/>
        <v>157300110</v>
      </c>
      <c r="AI670" s="145">
        <f t="shared" si="294"/>
        <v>43658</v>
      </c>
      <c r="AJ670" s="144">
        <f t="shared" si="297"/>
        <v>880</v>
      </c>
      <c r="AK670" s="144">
        <v>1.0</v>
      </c>
      <c r="AL670" s="164"/>
      <c r="AM670" s="143">
        <f t="shared" si="793"/>
        <v>16</v>
      </c>
      <c r="AN670" s="142"/>
      <c r="AO670" s="134"/>
      <c r="AP670" s="134"/>
      <c r="AQ670" s="134"/>
      <c r="AR670" s="134"/>
      <c r="AS670" s="134"/>
      <c r="AT670" s="134"/>
      <c r="AU670" s="134"/>
      <c r="AV670" s="134"/>
      <c r="AW670" s="134"/>
      <c r="AX670" s="134"/>
      <c r="AY670" s="134"/>
      <c r="AZ670" s="134"/>
      <c r="BA670" s="134"/>
      <c r="BB670" s="134"/>
    </row>
    <row r="671">
      <c r="A671" s="203" t="str">
        <f>Work!A306</f>
        <v>Buckingham Town Council</v>
      </c>
      <c r="B671" s="140">
        <f>Work!G306</f>
        <v>43661</v>
      </c>
      <c r="C671" s="142">
        <f t="shared" ref="C671:E671" si="804">C670</f>
        <v>2568152</v>
      </c>
      <c r="D671" s="142">
        <f t="shared" si="804"/>
        <v>15962814</v>
      </c>
      <c r="E671" s="142">
        <f t="shared" si="804"/>
        <v>6229645</v>
      </c>
      <c r="F671" s="141">
        <f>Work!E306+F670</f>
        <v>49839498</v>
      </c>
      <c r="G671" s="142">
        <f t="shared" ref="G671:S671" si="805">G670</f>
        <v>30817800</v>
      </c>
      <c r="H671" s="142">
        <f t="shared" si="805"/>
        <v>2065940</v>
      </c>
      <c r="I671" s="142">
        <f t="shared" si="805"/>
        <v>12817438</v>
      </c>
      <c r="J671" s="142">
        <f t="shared" si="805"/>
        <v>4894244</v>
      </c>
      <c r="K671" s="142">
        <f t="shared" si="805"/>
        <v>7005965</v>
      </c>
      <c r="L671" s="142">
        <f t="shared" si="805"/>
        <v>8991342</v>
      </c>
      <c r="M671" s="142">
        <f t="shared" si="805"/>
        <v>21774</v>
      </c>
      <c r="N671" s="142">
        <f t="shared" si="805"/>
        <v>7522596</v>
      </c>
      <c r="O671" s="142">
        <f t="shared" si="805"/>
        <v>3378300</v>
      </c>
      <c r="P671" s="142">
        <f t="shared" si="805"/>
        <v>148000</v>
      </c>
      <c r="Q671" s="142">
        <f t="shared" si="805"/>
        <v>445903</v>
      </c>
      <c r="R671" s="142">
        <f t="shared" si="805"/>
        <v>1371373</v>
      </c>
      <c r="S671" s="142">
        <f t="shared" si="805"/>
        <v>3234326</v>
      </c>
      <c r="T671" s="142"/>
      <c r="U671" s="142"/>
      <c r="V671" s="142"/>
      <c r="W671" s="142"/>
      <c r="X671" s="142"/>
      <c r="Y671" s="142"/>
      <c r="Z671" s="142"/>
      <c r="AA671" s="142"/>
      <c r="AB671" s="142"/>
      <c r="AC671" s="142"/>
      <c r="AD671" s="142"/>
      <c r="AE671" s="142"/>
      <c r="AF671" s="142"/>
      <c r="AG671" s="146" t="s">
        <v>1086</v>
      </c>
      <c r="AH671" s="144">
        <f t="shared" si="293"/>
        <v>157315110</v>
      </c>
      <c r="AI671" s="145">
        <f t="shared" si="294"/>
        <v>43661</v>
      </c>
      <c r="AJ671" s="144">
        <f t="shared" si="297"/>
        <v>881</v>
      </c>
      <c r="AK671" s="144">
        <v>1.0</v>
      </c>
      <c r="AL671" s="146">
        <f>sum(AK166:AK671)</f>
        <v>881</v>
      </c>
      <c r="AM671" s="143">
        <f>AM667</f>
        <v>16</v>
      </c>
      <c r="AN671" s="142"/>
      <c r="AO671" s="134"/>
      <c r="AP671" s="134"/>
      <c r="AQ671" s="134"/>
      <c r="AR671" s="134"/>
      <c r="AS671" s="134"/>
      <c r="AT671" s="134"/>
      <c r="AU671" s="134"/>
      <c r="AV671" s="134"/>
      <c r="AW671" s="134"/>
      <c r="AX671" s="134"/>
      <c r="AY671" s="134"/>
      <c r="AZ671" s="134"/>
      <c r="BA671" s="134"/>
      <c r="BB671" s="134"/>
    </row>
    <row r="672">
      <c r="A672" s="203" t="str">
        <f>Work!A398</f>
        <v>Chatham-Kent Municipal Council</v>
      </c>
      <c r="B672" s="140">
        <f>Work!G398</f>
        <v>43661</v>
      </c>
      <c r="C672" s="142">
        <f t="shared" ref="C672:S672" si="806">C671</f>
        <v>2568152</v>
      </c>
      <c r="D672" s="142">
        <f t="shared" si="806"/>
        <v>15962814</v>
      </c>
      <c r="E672" s="142">
        <f t="shared" si="806"/>
        <v>6229645</v>
      </c>
      <c r="F672" s="142">
        <f t="shared" si="806"/>
        <v>49839498</v>
      </c>
      <c r="G672" s="192">
        <f t="shared" si="806"/>
        <v>30817800</v>
      </c>
      <c r="H672" s="142">
        <f t="shared" si="806"/>
        <v>2065940</v>
      </c>
      <c r="I672" s="142">
        <f t="shared" si="806"/>
        <v>12817438</v>
      </c>
      <c r="J672" s="142">
        <f t="shared" si="806"/>
        <v>4894244</v>
      </c>
      <c r="K672" s="142">
        <f t="shared" si="806"/>
        <v>7005965</v>
      </c>
      <c r="L672" s="142">
        <f t="shared" si="806"/>
        <v>8991342</v>
      </c>
      <c r="M672" s="142">
        <f t="shared" si="806"/>
        <v>21774</v>
      </c>
      <c r="N672" s="142">
        <f t="shared" si="806"/>
        <v>7522596</v>
      </c>
      <c r="O672" s="142">
        <f t="shared" si="806"/>
        <v>3378300</v>
      </c>
      <c r="P672" s="142">
        <f t="shared" si="806"/>
        <v>148000</v>
      </c>
      <c r="Q672" s="142">
        <f t="shared" si="806"/>
        <v>445903</v>
      </c>
      <c r="R672" s="142">
        <f t="shared" si="806"/>
        <v>1371373</v>
      </c>
      <c r="S672" s="142">
        <f t="shared" si="806"/>
        <v>3234326</v>
      </c>
      <c r="T672" s="142"/>
      <c r="U672" s="142"/>
      <c r="V672" s="142"/>
      <c r="W672" s="142"/>
      <c r="X672" s="142"/>
      <c r="Y672" s="142"/>
      <c r="Z672" s="142"/>
      <c r="AA672" s="142"/>
      <c r="AB672" s="142"/>
      <c r="AC672" s="142"/>
      <c r="AD672" s="142"/>
      <c r="AE672" s="142"/>
      <c r="AF672" s="142"/>
      <c r="AG672" s="146" t="s">
        <v>1206</v>
      </c>
      <c r="AH672" s="144">
        <f t="shared" si="293"/>
        <v>157315110</v>
      </c>
      <c r="AI672" s="145">
        <f t="shared" si="294"/>
        <v>43661</v>
      </c>
      <c r="AJ672" s="144">
        <f t="shared" si="297"/>
        <v>882</v>
      </c>
      <c r="AK672" s="144">
        <v>1.0</v>
      </c>
      <c r="AL672" s="146">
        <f>sum(AK166:AK672)</f>
        <v>882</v>
      </c>
      <c r="AM672" s="143">
        <f t="shared" ref="AM672:AM690" si="808">AM671</f>
        <v>16</v>
      </c>
      <c r="AN672" s="142"/>
      <c r="AO672" s="134"/>
      <c r="AP672" s="134"/>
      <c r="AQ672" s="134"/>
      <c r="AR672" s="134"/>
      <c r="AS672" s="134"/>
      <c r="AT672" s="134"/>
      <c r="AU672" s="134"/>
      <c r="AV672" s="134"/>
      <c r="AW672" s="134"/>
      <c r="AX672" s="134"/>
      <c r="AY672" s="134"/>
      <c r="AZ672" s="134"/>
      <c r="BA672" s="134"/>
      <c r="BB672" s="134"/>
    </row>
    <row r="673">
      <c r="A673" s="203" t="str">
        <f>Work!A307</f>
        <v>Croydon London Borough Council</v>
      </c>
      <c r="B673" s="140">
        <f>Work!G307</f>
        <v>43661</v>
      </c>
      <c r="C673" s="142">
        <f t="shared" ref="C673:S673" si="807">C672</f>
        <v>2568152</v>
      </c>
      <c r="D673" s="142">
        <f t="shared" si="807"/>
        <v>15962814</v>
      </c>
      <c r="E673" s="142">
        <f t="shared" si="807"/>
        <v>6229645</v>
      </c>
      <c r="F673" s="163">
        <f t="shared" si="807"/>
        <v>49839498</v>
      </c>
      <c r="G673" s="142">
        <f t="shared" si="807"/>
        <v>30817800</v>
      </c>
      <c r="H673" s="142">
        <f t="shared" si="807"/>
        <v>2065940</v>
      </c>
      <c r="I673" s="142">
        <f t="shared" si="807"/>
        <v>12817438</v>
      </c>
      <c r="J673" s="142">
        <f t="shared" si="807"/>
        <v>4894244</v>
      </c>
      <c r="K673" s="142">
        <f t="shared" si="807"/>
        <v>7005965</v>
      </c>
      <c r="L673" s="142">
        <f t="shared" si="807"/>
        <v>8991342</v>
      </c>
      <c r="M673" s="142">
        <f t="shared" si="807"/>
        <v>21774</v>
      </c>
      <c r="N673" s="142">
        <f t="shared" si="807"/>
        <v>7522596</v>
      </c>
      <c r="O673" s="142">
        <f t="shared" si="807"/>
        <v>3378300</v>
      </c>
      <c r="P673" s="142">
        <f t="shared" si="807"/>
        <v>148000</v>
      </c>
      <c r="Q673" s="142">
        <f t="shared" si="807"/>
        <v>445903</v>
      </c>
      <c r="R673" s="142">
        <f t="shared" si="807"/>
        <v>1371373</v>
      </c>
      <c r="S673" s="142">
        <f t="shared" si="807"/>
        <v>3234326</v>
      </c>
      <c r="T673" s="142"/>
      <c r="U673" s="142"/>
      <c r="V673" s="142"/>
      <c r="W673" s="142"/>
      <c r="X673" s="142"/>
      <c r="Y673" s="142"/>
      <c r="Z673" s="142"/>
      <c r="AA673" s="142"/>
      <c r="AB673" s="142"/>
      <c r="AC673" s="142"/>
      <c r="AD673" s="142"/>
      <c r="AE673" s="142"/>
      <c r="AF673" s="142"/>
      <c r="AG673" s="146" t="s">
        <v>1086</v>
      </c>
      <c r="AH673" s="144">
        <f t="shared" si="293"/>
        <v>157315110</v>
      </c>
      <c r="AI673" s="145">
        <f t="shared" si="294"/>
        <v>43661</v>
      </c>
      <c r="AJ673" s="144">
        <f t="shared" si="297"/>
        <v>883</v>
      </c>
      <c r="AK673" s="144">
        <v>1.0</v>
      </c>
      <c r="AL673" s="146">
        <f>sum(AK166:AK673)</f>
        <v>883</v>
      </c>
      <c r="AM673" s="143">
        <f t="shared" si="808"/>
        <v>16</v>
      </c>
      <c r="AN673" s="142"/>
      <c r="AO673" s="134"/>
      <c r="AP673" s="134"/>
      <c r="AQ673" s="134"/>
      <c r="AR673" s="134"/>
      <c r="AS673" s="134"/>
      <c r="AT673" s="134"/>
      <c r="AU673" s="134"/>
      <c r="AV673" s="134"/>
      <c r="AW673" s="134"/>
      <c r="AX673" s="134"/>
      <c r="AY673" s="134"/>
      <c r="AZ673" s="134"/>
      <c r="BA673" s="134"/>
      <c r="BB673" s="134"/>
    </row>
    <row r="674">
      <c r="A674" s="203" t="str">
        <f>Work!A399</f>
        <v>Duncan City Council</v>
      </c>
      <c r="B674" s="140">
        <f>Work!G399</f>
        <v>43661</v>
      </c>
      <c r="C674" s="142">
        <f t="shared" ref="C674:S674" si="809">C673</f>
        <v>2568152</v>
      </c>
      <c r="D674" s="142">
        <f t="shared" si="809"/>
        <v>15962814</v>
      </c>
      <c r="E674" s="142">
        <f t="shared" si="809"/>
        <v>6229645</v>
      </c>
      <c r="F674" s="142">
        <f t="shared" si="809"/>
        <v>49839498</v>
      </c>
      <c r="G674" s="192">
        <f t="shared" si="809"/>
        <v>30817800</v>
      </c>
      <c r="H674" s="142">
        <f t="shared" si="809"/>
        <v>2065940</v>
      </c>
      <c r="I674" s="142">
        <f t="shared" si="809"/>
        <v>12817438</v>
      </c>
      <c r="J674" s="142">
        <f t="shared" si="809"/>
        <v>4894244</v>
      </c>
      <c r="K674" s="142">
        <f t="shared" si="809"/>
        <v>7005965</v>
      </c>
      <c r="L674" s="142">
        <f t="shared" si="809"/>
        <v>8991342</v>
      </c>
      <c r="M674" s="142">
        <f t="shared" si="809"/>
        <v>21774</v>
      </c>
      <c r="N674" s="142">
        <f t="shared" si="809"/>
        <v>7522596</v>
      </c>
      <c r="O674" s="142">
        <f t="shared" si="809"/>
        <v>3378300</v>
      </c>
      <c r="P674" s="142">
        <f t="shared" si="809"/>
        <v>148000</v>
      </c>
      <c r="Q674" s="142">
        <f t="shared" si="809"/>
        <v>445903</v>
      </c>
      <c r="R674" s="142">
        <f t="shared" si="809"/>
        <v>1371373</v>
      </c>
      <c r="S674" s="142">
        <f t="shared" si="809"/>
        <v>3234326</v>
      </c>
      <c r="T674" s="142"/>
      <c r="U674" s="142"/>
      <c r="V674" s="142"/>
      <c r="W674" s="142"/>
      <c r="X674" s="142"/>
      <c r="Y674" s="142"/>
      <c r="Z674" s="142"/>
      <c r="AA674" s="142"/>
      <c r="AB674" s="142"/>
      <c r="AC674" s="142"/>
      <c r="AD674" s="142"/>
      <c r="AE674" s="142"/>
      <c r="AF674" s="142"/>
      <c r="AG674" s="146" t="s">
        <v>1206</v>
      </c>
      <c r="AH674" s="144">
        <f t="shared" si="293"/>
        <v>157315110</v>
      </c>
      <c r="AI674" s="145">
        <f t="shared" si="294"/>
        <v>43661</v>
      </c>
      <c r="AJ674" s="144">
        <f t="shared" si="297"/>
        <v>884</v>
      </c>
      <c r="AK674" s="144">
        <v>1.0</v>
      </c>
      <c r="AL674" s="146">
        <f>sum(AK166:AK674)</f>
        <v>884</v>
      </c>
      <c r="AM674" s="143">
        <f t="shared" si="808"/>
        <v>16</v>
      </c>
      <c r="AN674" s="142"/>
      <c r="AO674" s="134"/>
      <c r="AP674" s="134"/>
      <c r="AQ674" s="134"/>
      <c r="AR674" s="134"/>
      <c r="AS674" s="134"/>
      <c r="AT674" s="134"/>
      <c r="AU674" s="134"/>
      <c r="AV674" s="134"/>
      <c r="AW674" s="134"/>
      <c r="AX674" s="134"/>
      <c r="AY674" s="134"/>
      <c r="AZ674" s="134"/>
      <c r="BA674" s="134"/>
      <c r="BB674" s="134"/>
    </row>
    <row r="675">
      <c r="A675" s="199" t="str">
        <f>Data!A213</f>
        <v>Burgess Hill Town Council</v>
      </c>
      <c r="B675" s="140">
        <f>Data!E213</f>
        <v>43661</v>
      </c>
      <c r="C675" s="142">
        <f t="shared" ref="C675:S675" si="810">C674</f>
        <v>2568152</v>
      </c>
      <c r="D675" s="142">
        <f t="shared" si="810"/>
        <v>15962814</v>
      </c>
      <c r="E675" s="142">
        <f t="shared" si="810"/>
        <v>6229645</v>
      </c>
      <c r="F675" s="192">
        <f t="shared" si="810"/>
        <v>49839498</v>
      </c>
      <c r="G675" s="142">
        <f t="shared" si="810"/>
        <v>30817800</v>
      </c>
      <c r="H675" s="142">
        <f t="shared" si="810"/>
        <v>2065940</v>
      </c>
      <c r="I675" s="142">
        <f t="shared" si="810"/>
        <v>12817438</v>
      </c>
      <c r="J675" s="142">
        <f t="shared" si="810"/>
        <v>4894244</v>
      </c>
      <c r="K675" s="142">
        <f t="shared" si="810"/>
        <v>7005965</v>
      </c>
      <c r="L675" s="142">
        <f t="shared" si="810"/>
        <v>8991342</v>
      </c>
      <c r="M675" s="142">
        <f t="shared" si="810"/>
        <v>21774</v>
      </c>
      <c r="N675" s="142">
        <f t="shared" si="810"/>
        <v>7522596</v>
      </c>
      <c r="O675" s="142">
        <f t="shared" si="810"/>
        <v>3378300</v>
      </c>
      <c r="P675" s="142">
        <f t="shared" si="810"/>
        <v>148000</v>
      </c>
      <c r="Q675" s="142">
        <f t="shared" si="810"/>
        <v>445903</v>
      </c>
      <c r="R675" s="142">
        <f t="shared" si="810"/>
        <v>1371373</v>
      </c>
      <c r="S675" s="142">
        <f t="shared" si="810"/>
        <v>3234326</v>
      </c>
      <c r="T675" s="142"/>
      <c r="U675" s="142"/>
      <c r="V675" s="142"/>
      <c r="W675" s="142"/>
      <c r="X675" s="142"/>
      <c r="Y675" s="142"/>
      <c r="Z675" s="142"/>
      <c r="AA675" s="142"/>
      <c r="AB675" s="142"/>
      <c r="AC675" s="142"/>
      <c r="AD675" s="142"/>
      <c r="AE675" s="142"/>
      <c r="AF675" s="142"/>
      <c r="AG675" s="146" t="s">
        <v>1284</v>
      </c>
      <c r="AH675" s="144">
        <f t="shared" si="293"/>
        <v>157315110</v>
      </c>
      <c r="AI675" s="145">
        <f t="shared" si="294"/>
        <v>43661</v>
      </c>
      <c r="AJ675" s="144">
        <f t="shared" si="297"/>
        <v>885</v>
      </c>
      <c r="AK675" s="144">
        <v>1.0</v>
      </c>
      <c r="AL675" s="164"/>
      <c r="AM675" s="143">
        <f t="shared" si="808"/>
        <v>16</v>
      </c>
      <c r="AN675" s="142"/>
      <c r="AO675" s="134"/>
      <c r="AP675" s="134"/>
      <c r="AQ675" s="134"/>
      <c r="AR675" s="134"/>
      <c r="AS675" s="134"/>
      <c r="AT675" s="134"/>
      <c r="AU675" s="134"/>
      <c r="AV675" s="134"/>
      <c r="AW675" s="134"/>
      <c r="AX675" s="134"/>
      <c r="AY675" s="134"/>
      <c r="AZ675" s="134"/>
      <c r="BA675" s="134"/>
      <c r="BB675" s="134"/>
    </row>
    <row r="676">
      <c r="A676" s="203" t="str">
        <f>Work!A308</f>
        <v>Lewes District Council</v>
      </c>
      <c r="B676" s="140">
        <f>Work!G308</f>
        <v>43661</v>
      </c>
      <c r="C676" s="142">
        <f t="shared" ref="C676:E676" si="811">C675</f>
        <v>2568152</v>
      </c>
      <c r="D676" s="142">
        <f t="shared" si="811"/>
        <v>15962814</v>
      </c>
      <c r="E676" s="142">
        <f t="shared" si="811"/>
        <v>6229645</v>
      </c>
      <c r="F676" s="141">
        <f>Work!E308+F675</f>
        <v>49942242</v>
      </c>
      <c r="G676" s="142">
        <f t="shared" ref="G676:S676" si="812">G675</f>
        <v>30817800</v>
      </c>
      <c r="H676" s="142">
        <f t="shared" si="812"/>
        <v>2065940</v>
      </c>
      <c r="I676" s="142">
        <f t="shared" si="812"/>
        <v>12817438</v>
      </c>
      <c r="J676" s="142">
        <f t="shared" si="812"/>
        <v>4894244</v>
      </c>
      <c r="K676" s="142">
        <f t="shared" si="812"/>
        <v>7005965</v>
      </c>
      <c r="L676" s="142">
        <f t="shared" si="812"/>
        <v>8991342</v>
      </c>
      <c r="M676" s="142">
        <f t="shared" si="812"/>
        <v>21774</v>
      </c>
      <c r="N676" s="142">
        <f t="shared" si="812"/>
        <v>7522596</v>
      </c>
      <c r="O676" s="142">
        <f t="shared" si="812"/>
        <v>3378300</v>
      </c>
      <c r="P676" s="142">
        <f t="shared" si="812"/>
        <v>148000</v>
      </c>
      <c r="Q676" s="142">
        <f t="shared" si="812"/>
        <v>445903</v>
      </c>
      <c r="R676" s="142">
        <f t="shared" si="812"/>
        <v>1371373</v>
      </c>
      <c r="S676" s="142">
        <f t="shared" si="812"/>
        <v>3234326</v>
      </c>
      <c r="T676" s="142"/>
      <c r="U676" s="142"/>
      <c r="V676" s="142"/>
      <c r="W676" s="142"/>
      <c r="X676" s="142"/>
      <c r="Y676" s="142"/>
      <c r="Z676" s="142"/>
      <c r="AA676" s="142"/>
      <c r="AB676" s="142"/>
      <c r="AC676" s="142"/>
      <c r="AD676" s="142"/>
      <c r="AE676" s="142"/>
      <c r="AF676" s="142"/>
      <c r="AG676" s="146" t="s">
        <v>1086</v>
      </c>
      <c r="AH676" s="144">
        <f t="shared" si="293"/>
        <v>157417854</v>
      </c>
      <c r="AI676" s="145">
        <f t="shared" si="294"/>
        <v>43661</v>
      </c>
      <c r="AJ676" s="144">
        <f t="shared" si="297"/>
        <v>886</v>
      </c>
      <c r="AK676" s="144">
        <v>1.0</v>
      </c>
      <c r="AL676" s="146">
        <f>sum(AK166:AK676)</f>
        <v>886</v>
      </c>
      <c r="AM676" s="143">
        <f t="shared" si="808"/>
        <v>16</v>
      </c>
      <c r="AN676" s="142"/>
      <c r="AO676" s="134"/>
      <c r="AP676" s="134"/>
      <c r="AQ676" s="134"/>
      <c r="AR676" s="134"/>
      <c r="AS676" s="134"/>
      <c r="AT676" s="134"/>
      <c r="AU676" s="134"/>
      <c r="AV676" s="134"/>
      <c r="AW676" s="134"/>
      <c r="AX676" s="134"/>
      <c r="AY676" s="134"/>
      <c r="AZ676" s="134"/>
      <c r="BA676" s="134"/>
      <c r="BB676" s="134"/>
    </row>
    <row r="677">
      <c r="A677" s="203" t="str">
        <f>Work!A309</f>
        <v>Stratford-on-Avon District Council</v>
      </c>
      <c r="B677" s="140">
        <f>Work!G309</f>
        <v>43661</v>
      </c>
      <c r="C677" s="142">
        <f t="shared" ref="C677:E677" si="813">C676</f>
        <v>2568152</v>
      </c>
      <c r="D677" s="142">
        <f t="shared" si="813"/>
        <v>15962814</v>
      </c>
      <c r="E677" s="142">
        <f t="shared" si="813"/>
        <v>6229645</v>
      </c>
      <c r="F677" s="141">
        <f>Work!E309+F676</f>
        <v>50069822</v>
      </c>
      <c r="G677" s="142">
        <f t="shared" ref="G677:S677" si="814">G676</f>
        <v>30817800</v>
      </c>
      <c r="H677" s="142">
        <f t="shared" si="814"/>
        <v>2065940</v>
      </c>
      <c r="I677" s="142">
        <f t="shared" si="814"/>
        <v>12817438</v>
      </c>
      <c r="J677" s="142">
        <f t="shared" si="814"/>
        <v>4894244</v>
      </c>
      <c r="K677" s="142">
        <f t="shared" si="814"/>
        <v>7005965</v>
      </c>
      <c r="L677" s="142">
        <f t="shared" si="814"/>
        <v>8991342</v>
      </c>
      <c r="M677" s="142">
        <f t="shared" si="814"/>
        <v>21774</v>
      </c>
      <c r="N677" s="142">
        <f t="shared" si="814"/>
        <v>7522596</v>
      </c>
      <c r="O677" s="142">
        <f t="shared" si="814"/>
        <v>3378300</v>
      </c>
      <c r="P677" s="142">
        <f t="shared" si="814"/>
        <v>148000</v>
      </c>
      <c r="Q677" s="142">
        <f t="shared" si="814"/>
        <v>445903</v>
      </c>
      <c r="R677" s="142">
        <f t="shared" si="814"/>
        <v>1371373</v>
      </c>
      <c r="S677" s="142">
        <f t="shared" si="814"/>
        <v>3234326</v>
      </c>
      <c r="T677" s="142"/>
      <c r="U677" s="142"/>
      <c r="V677" s="142"/>
      <c r="W677" s="142"/>
      <c r="X677" s="142"/>
      <c r="Y677" s="142"/>
      <c r="Z677" s="142"/>
      <c r="AA677" s="142"/>
      <c r="AB677" s="142"/>
      <c r="AC677" s="142"/>
      <c r="AD677" s="142"/>
      <c r="AE677" s="142"/>
      <c r="AF677" s="142"/>
      <c r="AG677" s="146" t="s">
        <v>1086</v>
      </c>
      <c r="AH677" s="144">
        <f t="shared" si="293"/>
        <v>157545434</v>
      </c>
      <c r="AI677" s="145">
        <f t="shared" si="294"/>
        <v>43661</v>
      </c>
      <c r="AJ677" s="144">
        <f t="shared" si="297"/>
        <v>887</v>
      </c>
      <c r="AK677" s="144">
        <v>1.0</v>
      </c>
      <c r="AL677" s="146">
        <f>sum(AK166:AK677)</f>
        <v>887</v>
      </c>
      <c r="AM677" s="143">
        <f t="shared" si="808"/>
        <v>16</v>
      </c>
      <c r="AN677" s="142"/>
      <c r="AO677" s="134"/>
      <c r="AP677" s="134"/>
      <c r="AQ677" s="134"/>
      <c r="AR677" s="134"/>
      <c r="AS677" s="134"/>
      <c r="AT677" s="134"/>
      <c r="AU677" s="134"/>
      <c r="AV677" s="134"/>
      <c r="AW677" s="134"/>
      <c r="AX677" s="134"/>
      <c r="AY677" s="134"/>
      <c r="AZ677" s="134"/>
      <c r="BA677" s="134"/>
      <c r="BB677" s="134"/>
    </row>
    <row r="678">
      <c r="A678" s="203" t="str">
        <f>Work!A310</f>
        <v>Wirral Council</v>
      </c>
      <c r="B678" s="140">
        <f>Work!G310</f>
        <v>43661</v>
      </c>
      <c r="C678" s="142">
        <f t="shared" ref="C678:S678" si="815">C677</f>
        <v>2568152</v>
      </c>
      <c r="D678" s="142">
        <f t="shared" si="815"/>
        <v>15962814</v>
      </c>
      <c r="E678" s="142">
        <f t="shared" si="815"/>
        <v>6229645</v>
      </c>
      <c r="F678" s="163">
        <f t="shared" si="815"/>
        <v>50069822</v>
      </c>
      <c r="G678" s="142">
        <f t="shared" si="815"/>
        <v>30817800</v>
      </c>
      <c r="H678" s="142">
        <f t="shared" si="815"/>
        <v>2065940</v>
      </c>
      <c r="I678" s="142">
        <f t="shared" si="815"/>
        <v>12817438</v>
      </c>
      <c r="J678" s="142">
        <f t="shared" si="815"/>
        <v>4894244</v>
      </c>
      <c r="K678" s="142">
        <f t="shared" si="815"/>
        <v>7005965</v>
      </c>
      <c r="L678" s="142">
        <f t="shared" si="815"/>
        <v>8991342</v>
      </c>
      <c r="M678" s="142">
        <f t="shared" si="815"/>
        <v>21774</v>
      </c>
      <c r="N678" s="142">
        <f t="shared" si="815"/>
        <v>7522596</v>
      </c>
      <c r="O678" s="142">
        <f t="shared" si="815"/>
        <v>3378300</v>
      </c>
      <c r="P678" s="142">
        <f t="shared" si="815"/>
        <v>148000</v>
      </c>
      <c r="Q678" s="142">
        <f t="shared" si="815"/>
        <v>445903</v>
      </c>
      <c r="R678" s="142">
        <f t="shared" si="815"/>
        <v>1371373</v>
      </c>
      <c r="S678" s="142">
        <f t="shared" si="815"/>
        <v>3234326</v>
      </c>
      <c r="T678" s="142"/>
      <c r="U678" s="142"/>
      <c r="V678" s="142"/>
      <c r="W678" s="142"/>
      <c r="X678" s="142"/>
      <c r="Y678" s="142"/>
      <c r="Z678" s="142"/>
      <c r="AA678" s="142"/>
      <c r="AB678" s="142"/>
      <c r="AC678" s="142"/>
      <c r="AD678" s="142"/>
      <c r="AE678" s="142"/>
      <c r="AF678" s="142"/>
      <c r="AG678" s="146" t="s">
        <v>1086</v>
      </c>
      <c r="AH678" s="144">
        <f t="shared" si="293"/>
        <v>157545434</v>
      </c>
      <c r="AI678" s="145">
        <f t="shared" si="294"/>
        <v>43661</v>
      </c>
      <c r="AJ678" s="144">
        <f t="shared" si="297"/>
        <v>888</v>
      </c>
      <c r="AK678" s="146">
        <v>1.0</v>
      </c>
      <c r="AL678" s="146">
        <f>sum(AK166:AK678)</f>
        <v>888</v>
      </c>
      <c r="AM678" s="146">
        <f t="shared" si="808"/>
        <v>16</v>
      </c>
      <c r="AN678" s="142"/>
      <c r="AO678" s="134"/>
      <c r="AP678" s="134"/>
      <c r="AQ678" s="134"/>
      <c r="AR678" s="134"/>
      <c r="AS678" s="134"/>
      <c r="AT678" s="134"/>
      <c r="AU678" s="134"/>
      <c r="AV678" s="134"/>
      <c r="AW678" s="134"/>
      <c r="AX678" s="134"/>
      <c r="AY678" s="134"/>
      <c r="AZ678" s="134"/>
      <c r="BA678" s="134"/>
      <c r="BB678" s="134"/>
    </row>
    <row r="679">
      <c r="A679" s="280" t="str">
        <f>Data!A964</f>
        <v>Varese City Council</v>
      </c>
      <c r="B679" s="140">
        <f>Data!E964</f>
        <v>43661</v>
      </c>
      <c r="C679" s="142">
        <f t="shared" ref="C679:H679" si="816">C678</f>
        <v>2568152</v>
      </c>
      <c r="D679" s="142">
        <f t="shared" si="816"/>
        <v>15962814</v>
      </c>
      <c r="E679" s="142">
        <f t="shared" si="816"/>
        <v>6229645</v>
      </c>
      <c r="F679" s="142">
        <f t="shared" si="816"/>
        <v>50069822</v>
      </c>
      <c r="G679" s="142">
        <f t="shared" si="816"/>
        <v>30817800</v>
      </c>
      <c r="H679" s="142">
        <f t="shared" si="816"/>
        <v>2065940</v>
      </c>
      <c r="I679" s="277">
        <f>Data!D964+I678</f>
        <v>12898132</v>
      </c>
      <c r="J679" s="142">
        <f t="shared" ref="J679:S679" si="817">J678</f>
        <v>4894244</v>
      </c>
      <c r="K679" s="142">
        <f t="shared" si="817"/>
        <v>7005965</v>
      </c>
      <c r="L679" s="142">
        <f t="shared" si="817"/>
        <v>8991342</v>
      </c>
      <c r="M679" s="142">
        <f t="shared" si="817"/>
        <v>21774</v>
      </c>
      <c r="N679" s="142">
        <f t="shared" si="817"/>
        <v>7522596</v>
      </c>
      <c r="O679" s="142">
        <f t="shared" si="817"/>
        <v>3378300</v>
      </c>
      <c r="P679" s="142">
        <f t="shared" si="817"/>
        <v>148000</v>
      </c>
      <c r="Q679" s="142">
        <f t="shared" si="817"/>
        <v>445903</v>
      </c>
      <c r="R679" s="142">
        <f t="shared" si="817"/>
        <v>1371373</v>
      </c>
      <c r="S679" s="142">
        <f t="shared" si="817"/>
        <v>3234326</v>
      </c>
      <c r="T679" s="142"/>
      <c r="U679" s="142"/>
      <c r="V679" s="142"/>
      <c r="W679" s="142"/>
      <c r="X679" s="142"/>
      <c r="Y679" s="142"/>
      <c r="Z679" s="142"/>
      <c r="AA679" s="142"/>
      <c r="AB679" s="142"/>
      <c r="AC679" s="142"/>
      <c r="AD679" s="142"/>
      <c r="AE679" s="142"/>
      <c r="AF679" s="142"/>
      <c r="AG679" s="146" t="s">
        <v>2288</v>
      </c>
      <c r="AH679" s="144">
        <f t="shared" si="293"/>
        <v>157626128</v>
      </c>
      <c r="AI679" s="145">
        <f t="shared" si="294"/>
        <v>43661</v>
      </c>
      <c r="AJ679" s="144">
        <f t="shared" si="297"/>
        <v>889</v>
      </c>
      <c r="AK679" s="146">
        <v>1.0</v>
      </c>
      <c r="AL679" s="164"/>
      <c r="AM679" s="146">
        <f t="shared" si="808"/>
        <v>16</v>
      </c>
      <c r="AN679" s="142"/>
      <c r="AO679" s="134"/>
      <c r="AP679" s="134"/>
      <c r="AQ679" s="134"/>
      <c r="AR679" s="134"/>
      <c r="AS679" s="134"/>
      <c r="AT679" s="134"/>
      <c r="AU679" s="134"/>
      <c r="AV679" s="134"/>
      <c r="AW679" s="134"/>
      <c r="AX679" s="134"/>
      <c r="AY679" s="134"/>
      <c r="AZ679" s="134"/>
      <c r="BA679" s="134"/>
      <c r="BB679" s="134"/>
    </row>
    <row r="680">
      <c r="A680" s="203" t="str">
        <f>Work!A311</f>
        <v>Barrow Borough Council</v>
      </c>
      <c r="B680" s="140">
        <f>Work!G311</f>
        <v>43662</v>
      </c>
      <c r="C680" s="142">
        <f t="shared" ref="C680:E680" si="818">C679</f>
        <v>2568152</v>
      </c>
      <c r="D680" s="142">
        <f t="shared" si="818"/>
        <v>15962814</v>
      </c>
      <c r="E680" s="142">
        <f t="shared" si="818"/>
        <v>6229645</v>
      </c>
      <c r="F680" s="141">
        <f>Work!E311+F679</f>
        <v>50136959</v>
      </c>
      <c r="G680" s="142">
        <f t="shared" ref="G680:S680" si="819">G679</f>
        <v>30817800</v>
      </c>
      <c r="H680" s="142">
        <f t="shared" si="819"/>
        <v>2065940</v>
      </c>
      <c r="I680" s="142">
        <f t="shared" si="819"/>
        <v>12898132</v>
      </c>
      <c r="J680" s="142">
        <f t="shared" si="819"/>
        <v>4894244</v>
      </c>
      <c r="K680" s="142">
        <f t="shared" si="819"/>
        <v>7005965</v>
      </c>
      <c r="L680" s="142">
        <f t="shared" si="819"/>
        <v>8991342</v>
      </c>
      <c r="M680" s="142">
        <f t="shared" si="819"/>
        <v>21774</v>
      </c>
      <c r="N680" s="142">
        <f t="shared" si="819"/>
        <v>7522596</v>
      </c>
      <c r="O680" s="142">
        <f t="shared" si="819"/>
        <v>3378300</v>
      </c>
      <c r="P680" s="142">
        <f t="shared" si="819"/>
        <v>148000</v>
      </c>
      <c r="Q680" s="142">
        <f t="shared" si="819"/>
        <v>445903</v>
      </c>
      <c r="R680" s="142">
        <f t="shared" si="819"/>
        <v>1371373</v>
      </c>
      <c r="S680" s="142">
        <f t="shared" si="819"/>
        <v>3234326</v>
      </c>
      <c r="T680" s="142"/>
      <c r="U680" s="142"/>
      <c r="V680" s="142"/>
      <c r="W680" s="142"/>
      <c r="X680" s="142"/>
      <c r="Y680" s="142"/>
      <c r="Z680" s="142"/>
      <c r="AA680" s="142"/>
      <c r="AB680" s="142"/>
      <c r="AC680" s="142"/>
      <c r="AD680" s="142"/>
      <c r="AE680" s="142"/>
      <c r="AF680" s="142"/>
      <c r="AG680" s="146" t="s">
        <v>1086</v>
      </c>
      <c r="AH680" s="144">
        <f t="shared" si="293"/>
        <v>157693265</v>
      </c>
      <c r="AI680" s="145">
        <f t="shared" si="294"/>
        <v>43662</v>
      </c>
      <c r="AJ680" s="144">
        <f t="shared" si="297"/>
        <v>890</v>
      </c>
      <c r="AK680" s="146">
        <v>1.0</v>
      </c>
      <c r="AL680" s="146">
        <f>sum(AK166:AK680)</f>
        <v>890</v>
      </c>
      <c r="AM680" s="146">
        <f t="shared" si="808"/>
        <v>16</v>
      </c>
      <c r="AN680" s="142"/>
      <c r="AO680" s="134"/>
      <c r="AP680" s="134"/>
      <c r="AQ680" s="134"/>
      <c r="AR680" s="134"/>
      <c r="AS680" s="134"/>
      <c r="AT680" s="134"/>
      <c r="AU680" s="134"/>
      <c r="AV680" s="134"/>
      <c r="AW680" s="134"/>
      <c r="AX680" s="134"/>
      <c r="AY680" s="134"/>
      <c r="AZ680" s="134"/>
      <c r="BA680" s="134"/>
      <c r="BB680" s="134"/>
    </row>
    <row r="681">
      <c r="A681" s="203" t="str">
        <f>Work!A312</f>
        <v>Bournemouth, Christchurch and Poole Council</v>
      </c>
      <c r="B681" s="140">
        <f>Work!G312</f>
        <v>43662</v>
      </c>
      <c r="C681" s="142">
        <f t="shared" ref="C681:E681" si="820">C680</f>
        <v>2568152</v>
      </c>
      <c r="D681" s="142">
        <f t="shared" si="820"/>
        <v>15962814</v>
      </c>
      <c r="E681" s="142">
        <f t="shared" si="820"/>
        <v>6229645</v>
      </c>
      <c r="F681" s="141">
        <f>Work!E312+F680</f>
        <v>50520318</v>
      </c>
      <c r="G681" s="142">
        <f t="shared" ref="G681:S681" si="821">G680</f>
        <v>30817800</v>
      </c>
      <c r="H681" s="142">
        <f t="shared" si="821"/>
        <v>2065940</v>
      </c>
      <c r="I681" s="142">
        <f t="shared" si="821"/>
        <v>12898132</v>
      </c>
      <c r="J681" s="142">
        <f t="shared" si="821"/>
        <v>4894244</v>
      </c>
      <c r="K681" s="142">
        <f t="shared" si="821"/>
        <v>7005965</v>
      </c>
      <c r="L681" s="142">
        <f t="shared" si="821"/>
        <v>8991342</v>
      </c>
      <c r="M681" s="142">
        <f t="shared" si="821"/>
        <v>21774</v>
      </c>
      <c r="N681" s="142">
        <f t="shared" si="821"/>
        <v>7522596</v>
      </c>
      <c r="O681" s="142">
        <f t="shared" si="821"/>
        <v>3378300</v>
      </c>
      <c r="P681" s="142">
        <f t="shared" si="821"/>
        <v>148000</v>
      </c>
      <c r="Q681" s="142">
        <f t="shared" si="821"/>
        <v>445903</v>
      </c>
      <c r="R681" s="142">
        <f t="shared" si="821"/>
        <v>1371373</v>
      </c>
      <c r="S681" s="142">
        <f t="shared" si="821"/>
        <v>3234326</v>
      </c>
      <c r="T681" s="142"/>
      <c r="U681" s="142"/>
      <c r="V681" s="142"/>
      <c r="W681" s="142"/>
      <c r="X681" s="142"/>
      <c r="Y681" s="142"/>
      <c r="Z681" s="142"/>
      <c r="AA681" s="142"/>
      <c r="AB681" s="142"/>
      <c r="AC681" s="142"/>
      <c r="AD681" s="142"/>
      <c r="AE681" s="142"/>
      <c r="AF681" s="142"/>
      <c r="AG681" s="146" t="s">
        <v>1086</v>
      </c>
      <c r="AH681" s="144">
        <f t="shared" si="293"/>
        <v>158076624</v>
      </c>
      <c r="AI681" s="145">
        <f t="shared" si="294"/>
        <v>43662</v>
      </c>
      <c r="AJ681" s="144">
        <f t="shared" si="297"/>
        <v>891</v>
      </c>
      <c r="AK681" s="146">
        <v>1.0</v>
      </c>
      <c r="AL681" s="146">
        <f>sum(AK166:AK681)</f>
        <v>891</v>
      </c>
      <c r="AM681" s="146">
        <f t="shared" si="808"/>
        <v>16</v>
      </c>
      <c r="AN681" s="142"/>
      <c r="AO681" s="134"/>
      <c r="AP681" s="134"/>
      <c r="AQ681" s="134"/>
      <c r="AR681" s="134"/>
      <c r="AS681" s="134"/>
      <c r="AT681" s="134"/>
      <c r="AU681" s="134"/>
      <c r="AV681" s="134"/>
      <c r="AW681" s="134"/>
      <c r="AX681" s="134"/>
      <c r="AY681" s="134"/>
      <c r="AZ681" s="134"/>
      <c r="BA681" s="134"/>
      <c r="BB681" s="134"/>
    </row>
    <row r="682">
      <c r="A682" s="203" t="str">
        <f>Work!A313</f>
        <v>Chelmsford City Council</v>
      </c>
      <c r="B682" s="140">
        <f>Work!G313</f>
        <v>43662</v>
      </c>
      <c r="C682" s="142">
        <f t="shared" ref="C682:E682" si="822">C681</f>
        <v>2568152</v>
      </c>
      <c r="D682" s="142">
        <f t="shared" si="822"/>
        <v>15962814</v>
      </c>
      <c r="E682" s="142">
        <f t="shared" si="822"/>
        <v>6229645</v>
      </c>
      <c r="F682" s="141">
        <f>Work!E313+F681</f>
        <v>50697397</v>
      </c>
      <c r="G682" s="142">
        <f t="shared" ref="G682:S682" si="823">G681</f>
        <v>30817800</v>
      </c>
      <c r="H682" s="142">
        <f t="shared" si="823"/>
        <v>2065940</v>
      </c>
      <c r="I682" s="142">
        <f t="shared" si="823"/>
        <v>12898132</v>
      </c>
      <c r="J682" s="142">
        <f t="shared" si="823"/>
        <v>4894244</v>
      </c>
      <c r="K682" s="142">
        <f t="shared" si="823"/>
        <v>7005965</v>
      </c>
      <c r="L682" s="142">
        <f t="shared" si="823"/>
        <v>8991342</v>
      </c>
      <c r="M682" s="142">
        <f t="shared" si="823"/>
        <v>21774</v>
      </c>
      <c r="N682" s="142">
        <f t="shared" si="823"/>
        <v>7522596</v>
      </c>
      <c r="O682" s="142">
        <f t="shared" si="823"/>
        <v>3378300</v>
      </c>
      <c r="P682" s="142">
        <f t="shared" si="823"/>
        <v>148000</v>
      </c>
      <c r="Q682" s="142">
        <f t="shared" si="823"/>
        <v>445903</v>
      </c>
      <c r="R682" s="142">
        <f t="shared" si="823"/>
        <v>1371373</v>
      </c>
      <c r="S682" s="142">
        <f t="shared" si="823"/>
        <v>3234326</v>
      </c>
      <c r="T682" s="142"/>
      <c r="U682" s="142"/>
      <c r="V682" s="142"/>
      <c r="W682" s="142"/>
      <c r="X682" s="142"/>
      <c r="Y682" s="142"/>
      <c r="Z682" s="142"/>
      <c r="AA682" s="142"/>
      <c r="AB682" s="142"/>
      <c r="AC682" s="142"/>
      <c r="AD682" s="142"/>
      <c r="AE682" s="142"/>
      <c r="AF682" s="142"/>
      <c r="AG682" s="146" t="s">
        <v>1086</v>
      </c>
      <c r="AH682" s="144">
        <f t="shared" si="293"/>
        <v>158253703</v>
      </c>
      <c r="AI682" s="145">
        <f t="shared" si="294"/>
        <v>43662</v>
      </c>
      <c r="AJ682" s="144">
        <f t="shared" si="297"/>
        <v>892</v>
      </c>
      <c r="AK682" s="146">
        <v>1.0</v>
      </c>
      <c r="AL682" s="146">
        <f>sum(AK166:AK682)</f>
        <v>892</v>
      </c>
      <c r="AM682" s="146">
        <f t="shared" si="808"/>
        <v>16</v>
      </c>
      <c r="AN682" s="142"/>
      <c r="AO682" s="134"/>
      <c r="AP682" s="134"/>
      <c r="AQ682" s="134"/>
      <c r="AR682" s="134"/>
      <c r="AS682" s="134"/>
      <c r="AT682" s="134"/>
      <c r="AU682" s="134"/>
      <c r="AV682" s="134"/>
      <c r="AW682" s="134"/>
      <c r="AX682" s="134"/>
      <c r="AY682" s="134"/>
      <c r="AZ682" s="134"/>
      <c r="BA682" s="134"/>
      <c r="BB682" s="134"/>
    </row>
    <row r="683">
      <c r="A683" s="203" t="str">
        <f>Work!A314</f>
        <v>Hertfordshire County Council</v>
      </c>
      <c r="B683" s="140">
        <f>Work!G314</f>
        <v>43662</v>
      </c>
      <c r="C683" s="142">
        <f t="shared" ref="C683:E683" si="824">C682</f>
        <v>2568152</v>
      </c>
      <c r="D683" s="142">
        <f t="shared" si="824"/>
        <v>15962814</v>
      </c>
      <c r="E683" s="142">
        <f t="shared" si="824"/>
        <v>6229645</v>
      </c>
      <c r="F683" s="141">
        <f>Work!I321+F682</f>
        <v>51198481</v>
      </c>
      <c r="G683" s="142">
        <f t="shared" ref="G683:S683" si="825">G682</f>
        <v>30817800</v>
      </c>
      <c r="H683" s="142">
        <f t="shared" si="825"/>
        <v>2065940</v>
      </c>
      <c r="I683" s="142">
        <f t="shared" si="825"/>
        <v>12898132</v>
      </c>
      <c r="J683" s="142">
        <f t="shared" si="825"/>
        <v>4894244</v>
      </c>
      <c r="K683" s="142">
        <f t="shared" si="825"/>
        <v>7005965</v>
      </c>
      <c r="L683" s="142">
        <f t="shared" si="825"/>
        <v>8991342</v>
      </c>
      <c r="M683" s="142">
        <f t="shared" si="825"/>
        <v>21774</v>
      </c>
      <c r="N683" s="142">
        <f t="shared" si="825"/>
        <v>7522596</v>
      </c>
      <c r="O683" s="142">
        <f t="shared" si="825"/>
        <v>3378300</v>
      </c>
      <c r="P683" s="142">
        <f t="shared" si="825"/>
        <v>148000</v>
      </c>
      <c r="Q683" s="142">
        <f t="shared" si="825"/>
        <v>445903</v>
      </c>
      <c r="R683" s="142">
        <f t="shared" si="825"/>
        <v>1371373</v>
      </c>
      <c r="S683" s="142">
        <f t="shared" si="825"/>
        <v>3234326</v>
      </c>
      <c r="T683" s="142"/>
      <c r="U683" s="142"/>
      <c r="V683" s="142"/>
      <c r="W683" s="142"/>
      <c r="X683" s="142"/>
      <c r="Y683" s="142"/>
      <c r="Z683" s="142"/>
      <c r="AA683" s="142"/>
      <c r="AB683" s="142"/>
      <c r="AC683" s="142"/>
      <c r="AD683" s="142"/>
      <c r="AE683" s="142"/>
      <c r="AF683" s="142"/>
      <c r="AG683" s="146" t="s">
        <v>1086</v>
      </c>
      <c r="AH683" s="144">
        <f t="shared" si="293"/>
        <v>158754787</v>
      </c>
      <c r="AI683" s="145">
        <f t="shared" si="294"/>
        <v>43662</v>
      </c>
      <c r="AJ683" s="144">
        <f t="shared" si="297"/>
        <v>893</v>
      </c>
      <c r="AK683" s="146">
        <v>1.0</v>
      </c>
      <c r="AL683" s="146">
        <f>sum(AK166:AK683)</f>
        <v>893</v>
      </c>
      <c r="AM683" s="146">
        <f t="shared" si="808"/>
        <v>16</v>
      </c>
      <c r="AN683" s="142"/>
      <c r="AO683" s="134"/>
      <c r="AP683" s="134"/>
      <c r="AQ683" s="134"/>
      <c r="AR683" s="134"/>
      <c r="AS683" s="134"/>
      <c r="AT683" s="134"/>
      <c r="AU683" s="134"/>
      <c r="AV683" s="134"/>
      <c r="AW683" s="134"/>
      <c r="AX683" s="134"/>
      <c r="AY683" s="134"/>
      <c r="AZ683" s="134"/>
      <c r="BA683" s="134"/>
      <c r="BB683" s="134"/>
    </row>
    <row r="684">
      <c r="A684" s="203" t="str">
        <f>Data!A253</f>
        <v>Crediton Town Council</v>
      </c>
      <c r="B684" s="281">
        <f>Data!E253</f>
        <v>43662</v>
      </c>
      <c r="C684" s="142">
        <f t="shared" ref="C684:S684" si="826">C683</f>
        <v>2568152</v>
      </c>
      <c r="D684" s="142">
        <f t="shared" si="826"/>
        <v>15962814</v>
      </c>
      <c r="E684" s="142">
        <f t="shared" si="826"/>
        <v>6229645</v>
      </c>
      <c r="F684" s="192">
        <f t="shared" si="826"/>
        <v>51198481</v>
      </c>
      <c r="G684" s="142">
        <f t="shared" si="826"/>
        <v>30817800</v>
      </c>
      <c r="H684" s="142">
        <f t="shared" si="826"/>
        <v>2065940</v>
      </c>
      <c r="I684" s="142">
        <f t="shared" si="826"/>
        <v>12898132</v>
      </c>
      <c r="J684" s="142">
        <f t="shared" si="826"/>
        <v>4894244</v>
      </c>
      <c r="K684" s="142">
        <f t="shared" si="826"/>
        <v>7005965</v>
      </c>
      <c r="L684" s="142">
        <f t="shared" si="826"/>
        <v>8991342</v>
      </c>
      <c r="M684" s="142">
        <f t="shared" si="826"/>
        <v>21774</v>
      </c>
      <c r="N684" s="142">
        <f t="shared" si="826"/>
        <v>7522596</v>
      </c>
      <c r="O684" s="142">
        <f t="shared" si="826"/>
        <v>3378300</v>
      </c>
      <c r="P684" s="142">
        <f t="shared" si="826"/>
        <v>148000</v>
      </c>
      <c r="Q684" s="142">
        <f t="shared" si="826"/>
        <v>445903</v>
      </c>
      <c r="R684" s="142">
        <f t="shared" si="826"/>
        <v>1371373</v>
      </c>
      <c r="S684" s="142">
        <f t="shared" si="826"/>
        <v>3234326</v>
      </c>
      <c r="T684" s="142"/>
      <c r="U684" s="142"/>
      <c r="V684" s="142"/>
      <c r="W684" s="142"/>
      <c r="X684" s="142"/>
      <c r="Y684" s="142"/>
      <c r="Z684" s="142"/>
      <c r="AA684" s="142"/>
      <c r="AB684" s="142"/>
      <c r="AC684" s="142"/>
      <c r="AD684" s="142"/>
      <c r="AE684" s="142"/>
      <c r="AF684" s="142"/>
      <c r="AG684" s="146" t="s">
        <v>1284</v>
      </c>
      <c r="AH684" s="144">
        <f t="shared" si="293"/>
        <v>158754787</v>
      </c>
      <c r="AI684" s="145">
        <f t="shared" si="294"/>
        <v>43662</v>
      </c>
      <c r="AJ684" s="144">
        <f t="shared" si="297"/>
        <v>894</v>
      </c>
      <c r="AK684" s="146">
        <v>1.0</v>
      </c>
      <c r="AL684" s="164"/>
      <c r="AM684" s="146">
        <f t="shared" si="808"/>
        <v>16</v>
      </c>
      <c r="AN684" s="142"/>
      <c r="AO684" s="134"/>
      <c r="AP684" s="134"/>
      <c r="AQ684" s="134"/>
      <c r="AR684" s="134"/>
      <c r="AS684" s="134"/>
      <c r="AT684" s="134"/>
      <c r="AU684" s="134"/>
      <c r="AV684" s="134"/>
      <c r="AW684" s="134"/>
      <c r="AX684" s="134"/>
      <c r="AY684" s="134"/>
      <c r="AZ684" s="134"/>
      <c r="BA684" s="134"/>
      <c r="BB684" s="134"/>
    </row>
    <row r="685">
      <c r="A685" s="203" t="str">
        <f>Work!A457</f>
        <v>Karlsruhe City Council</v>
      </c>
      <c r="B685" s="140">
        <f>Work!G457</f>
        <v>43662</v>
      </c>
      <c r="C685" s="142">
        <f t="shared" ref="C685:J685" si="827">C684</f>
        <v>2568152</v>
      </c>
      <c r="D685" s="142">
        <f t="shared" si="827"/>
        <v>15962814</v>
      </c>
      <c r="E685" s="142">
        <f t="shared" si="827"/>
        <v>6229645</v>
      </c>
      <c r="F685" s="142">
        <f t="shared" si="827"/>
        <v>51198481</v>
      </c>
      <c r="G685" s="142">
        <f t="shared" si="827"/>
        <v>30817800</v>
      </c>
      <c r="H685" s="142">
        <f t="shared" si="827"/>
        <v>2065940</v>
      </c>
      <c r="I685" s="142">
        <f t="shared" si="827"/>
        <v>12898132</v>
      </c>
      <c r="J685" s="142">
        <f t="shared" si="827"/>
        <v>4894244</v>
      </c>
      <c r="K685" s="141">
        <f>Work!E457+K684</f>
        <v>7317884</v>
      </c>
      <c r="L685" s="142">
        <f t="shared" ref="L685:S685" si="828">L684</f>
        <v>8991342</v>
      </c>
      <c r="M685" s="142">
        <f t="shared" si="828"/>
        <v>21774</v>
      </c>
      <c r="N685" s="142">
        <f t="shared" si="828"/>
        <v>7522596</v>
      </c>
      <c r="O685" s="142">
        <f t="shared" si="828"/>
        <v>3378300</v>
      </c>
      <c r="P685" s="142">
        <f t="shared" si="828"/>
        <v>148000</v>
      </c>
      <c r="Q685" s="142">
        <f t="shared" si="828"/>
        <v>445903</v>
      </c>
      <c r="R685" s="142">
        <f t="shared" si="828"/>
        <v>1371373</v>
      </c>
      <c r="S685" s="142">
        <f t="shared" si="828"/>
        <v>3234326</v>
      </c>
      <c r="T685" s="142"/>
      <c r="U685" s="142"/>
      <c r="V685" s="142"/>
      <c r="W685" s="142"/>
      <c r="X685" s="142"/>
      <c r="Y685" s="142"/>
      <c r="Z685" s="142"/>
      <c r="AA685" s="142"/>
      <c r="AB685" s="142"/>
      <c r="AC685" s="142"/>
      <c r="AD685" s="142"/>
      <c r="AE685" s="142"/>
      <c r="AF685" s="142"/>
      <c r="AG685" s="146" t="s">
        <v>2360</v>
      </c>
      <c r="AH685" s="144">
        <f t="shared" si="293"/>
        <v>159066706</v>
      </c>
      <c r="AI685" s="145">
        <f t="shared" si="294"/>
        <v>43662</v>
      </c>
      <c r="AJ685" s="144">
        <f t="shared" si="297"/>
        <v>895</v>
      </c>
      <c r="AK685" s="146">
        <v>1.0</v>
      </c>
      <c r="AL685" s="146">
        <f>sum(AK166:AK685)</f>
        <v>895</v>
      </c>
      <c r="AM685" s="146">
        <f t="shared" si="808"/>
        <v>16</v>
      </c>
      <c r="AN685" s="142"/>
      <c r="AO685" s="134"/>
      <c r="AP685" s="134"/>
      <c r="AQ685" s="134"/>
      <c r="AR685" s="134"/>
      <c r="AS685" s="134"/>
      <c r="AT685" s="134"/>
      <c r="AU685" s="134"/>
      <c r="AV685" s="134"/>
      <c r="AW685" s="134"/>
      <c r="AX685" s="134"/>
      <c r="AY685" s="134"/>
      <c r="AZ685" s="134"/>
      <c r="BA685" s="134"/>
      <c r="BB685" s="134"/>
    </row>
    <row r="686">
      <c r="A686" s="203" t="str">
        <f>Data!A66</f>
        <v>Melbourne City Council</v>
      </c>
      <c r="B686" s="140">
        <f>Data!E66</f>
        <v>43662</v>
      </c>
      <c r="C686" s="141">
        <f>Data!D66+C685</f>
        <v>2738113</v>
      </c>
      <c r="D686" s="142">
        <f t="shared" ref="D686:S686" si="829">D685</f>
        <v>15962814</v>
      </c>
      <c r="E686" s="142">
        <f t="shared" si="829"/>
        <v>6229645</v>
      </c>
      <c r="F686" s="142">
        <f t="shared" si="829"/>
        <v>51198481</v>
      </c>
      <c r="G686" s="142">
        <f t="shared" si="829"/>
        <v>30817800</v>
      </c>
      <c r="H686" s="142">
        <f t="shared" si="829"/>
        <v>2065940</v>
      </c>
      <c r="I686" s="142">
        <f t="shared" si="829"/>
        <v>12898132</v>
      </c>
      <c r="J686" s="142">
        <f t="shared" si="829"/>
        <v>4894244</v>
      </c>
      <c r="K686" s="142">
        <f t="shared" si="829"/>
        <v>7317884</v>
      </c>
      <c r="L686" s="142">
        <f t="shared" si="829"/>
        <v>8991342</v>
      </c>
      <c r="M686" s="142">
        <f t="shared" si="829"/>
        <v>21774</v>
      </c>
      <c r="N686" s="142">
        <f t="shared" si="829"/>
        <v>7522596</v>
      </c>
      <c r="O686" s="142">
        <f t="shared" si="829"/>
        <v>3378300</v>
      </c>
      <c r="P686" s="142">
        <f t="shared" si="829"/>
        <v>148000</v>
      </c>
      <c r="Q686" s="142">
        <f t="shared" si="829"/>
        <v>445903</v>
      </c>
      <c r="R686" s="142">
        <f t="shared" si="829"/>
        <v>1371373</v>
      </c>
      <c r="S686" s="142">
        <f t="shared" si="829"/>
        <v>3234326</v>
      </c>
      <c r="T686" s="142"/>
      <c r="U686" s="142"/>
      <c r="V686" s="142"/>
      <c r="W686" s="142"/>
      <c r="X686" s="142"/>
      <c r="Y686" s="142"/>
      <c r="Z686" s="142"/>
      <c r="AA686" s="142"/>
      <c r="AB686" s="142"/>
      <c r="AC686" s="142"/>
      <c r="AD686" s="142"/>
      <c r="AE686" s="142"/>
      <c r="AF686" s="142"/>
      <c r="AG686" s="146" t="s">
        <v>974</v>
      </c>
      <c r="AH686" s="144">
        <f t="shared" si="293"/>
        <v>159236667</v>
      </c>
      <c r="AI686" s="145">
        <f t="shared" si="294"/>
        <v>43662</v>
      </c>
      <c r="AJ686" s="144">
        <f t="shared" si="297"/>
        <v>896</v>
      </c>
      <c r="AK686" s="146">
        <v>1.0</v>
      </c>
      <c r="AL686" s="146">
        <f>sum(AK166:AK686)</f>
        <v>896</v>
      </c>
      <c r="AM686" s="146">
        <f t="shared" si="808"/>
        <v>16</v>
      </c>
      <c r="AN686" s="142"/>
      <c r="AO686" s="134"/>
      <c r="AP686" s="134"/>
      <c r="AQ686" s="134"/>
      <c r="AR686" s="134"/>
      <c r="AS686" s="134"/>
      <c r="AT686" s="134"/>
      <c r="AU686" s="134"/>
      <c r="AV686" s="134"/>
      <c r="AW686" s="134"/>
      <c r="AX686" s="134"/>
      <c r="AY686" s="134"/>
      <c r="AZ686" s="134"/>
      <c r="BA686" s="134"/>
      <c r="BB686" s="134"/>
    </row>
    <row r="687">
      <c r="A687" s="203" t="str">
        <f>Work!A322</f>
        <v>Newark and Sherwood District Council</v>
      </c>
      <c r="B687" s="140">
        <f>Work!G322</f>
        <v>43662</v>
      </c>
      <c r="C687" s="142">
        <f t="shared" ref="C687:E687" si="830">C686</f>
        <v>2738113</v>
      </c>
      <c r="D687" s="142">
        <f t="shared" si="830"/>
        <v>15962814</v>
      </c>
      <c r="E687" s="142">
        <f t="shared" si="830"/>
        <v>6229645</v>
      </c>
      <c r="F687" s="141">
        <f>Work!E322+F686</f>
        <v>51320047</v>
      </c>
      <c r="G687" s="142">
        <f t="shared" ref="G687:S687" si="831">G686</f>
        <v>30817800</v>
      </c>
      <c r="H687" s="142">
        <f t="shared" si="831"/>
        <v>2065940</v>
      </c>
      <c r="I687" s="142">
        <f t="shared" si="831"/>
        <v>12898132</v>
      </c>
      <c r="J687" s="142">
        <f t="shared" si="831"/>
        <v>4894244</v>
      </c>
      <c r="K687" s="142">
        <f t="shared" si="831"/>
        <v>7317884</v>
      </c>
      <c r="L687" s="142">
        <f t="shared" si="831"/>
        <v>8991342</v>
      </c>
      <c r="M687" s="142">
        <f t="shared" si="831"/>
        <v>21774</v>
      </c>
      <c r="N687" s="142">
        <f t="shared" si="831"/>
        <v>7522596</v>
      </c>
      <c r="O687" s="142">
        <f t="shared" si="831"/>
        <v>3378300</v>
      </c>
      <c r="P687" s="142">
        <f t="shared" si="831"/>
        <v>148000</v>
      </c>
      <c r="Q687" s="142">
        <f t="shared" si="831"/>
        <v>445903</v>
      </c>
      <c r="R687" s="142">
        <f t="shared" si="831"/>
        <v>1371373</v>
      </c>
      <c r="S687" s="142">
        <f t="shared" si="831"/>
        <v>3234326</v>
      </c>
      <c r="T687" s="142"/>
      <c r="U687" s="142"/>
      <c r="V687" s="142"/>
      <c r="W687" s="142"/>
      <c r="X687" s="142"/>
      <c r="Y687" s="142"/>
      <c r="Z687" s="142"/>
      <c r="AA687" s="142"/>
      <c r="AB687" s="142"/>
      <c r="AC687" s="142"/>
      <c r="AD687" s="142"/>
      <c r="AE687" s="142"/>
      <c r="AF687" s="142"/>
      <c r="AG687" s="146" t="s">
        <v>1086</v>
      </c>
      <c r="AH687" s="144">
        <f t="shared" si="293"/>
        <v>159358233</v>
      </c>
      <c r="AI687" s="145">
        <f t="shared" si="294"/>
        <v>43662</v>
      </c>
      <c r="AJ687" s="144">
        <f t="shared" si="297"/>
        <v>897</v>
      </c>
      <c r="AK687" s="146">
        <v>1.0</v>
      </c>
      <c r="AL687" s="146">
        <f>sum(AK166:AK687)</f>
        <v>897</v>
      </c>
      <c r="AM687" s="146">
        <f t="shared" si="808"/>
        <v>16</v>
      </c>
      <c r="AN687" s="142"/>
      <c r="AO687" s="134"/>
      <c r="AP687" s="134"/>
      <c r="AQ687" s="134"/>
      <c r="AR687" s="134"/>
      <c r="AS687" s="134"/>
      <c r="AT687" s="134"/>
      <c r="AU687" s="134"/>
      <c r="AV687" s="134"/>
      <c r="AW687" s="134"/>
      <c r="AX687" s="134"/>
      <c r="AY687" s="134"/>
      <c r="AZ687" s="134"/>
      <c r="BA687" s="134"/>
      <c r="BB687" s="134"/>
    </row>
    <row r="688">
      <c r="A688" s="203" t="str">
        <f>Work!A498</f>
        <v>Pazzano Village Council</v>
      </c>
      <c r="B688" s="140">
        <f>Work!G498</f>
        <v>43662</v>
      </c>
      <c r="C688" s="142">
        <f t="shared" ref="C688:H688" si="832">C687</f>
        <v>2738113</v>
      </c>
      <c r="D688" s="142">
        <f t="shared" si="832"/>
        <v>15962814</v>
      </c>
      <c r="E688" s="142">
        <f t="shared" si="832"/>
        <v>6229645</v>
      </c>
      <c r="F688" s="142">
        <f t="shared" si="832"/>
        <v>51320047</v>
      </c>
      <c r="G688" s="142">
        <f t="shared" si="832"/>
        <v>30817800</v>
      </c>
      <c r="H688" s="142">
        <f t="shared" si="832"/>
        <v>2065940</v>
      </c>
      <c r="I688" s="141">
        <f>Work!E498+I687</f>
        <v>12898661</v>
      </c>
      <c r="J688" s="142">
        <f t="shared" ref="J688:S688" si="833">J687</f>
        <v>4894244</v>
      </c>
      <c r="K688" s="142">
        <f t="shared" si="833"/>
        <v>7317884</v>
      </c>
      <c r="L688" s="142">
        <f t="shared" si="833"/>
        <v>8991342</v>
      </c>
      <c r="M688" s="142">
        <f t="shared" si="833"/>
        <v>21774</v>
      </c>
      <c r="N688" s="142">
        <f t="shared" si="833"/>
        <v>7522596</v>
      </c>
      <c r="O688" s="142">
        <f t="shared" si="833"/>
        <v>3378300</v>
      </c>
      <c r="P688" s="142">
        <f t="shared" si="833"/>
        <v>148000</v>
      </c>
      <c r="Q688" s="142">
        <f t="shared" si="833"/>
        <v>445903</v>
      </c>
      <c r="R688" s="142">
        <f t="shared" si="833"/>
        <v>1371373</v>
      </c>
      <c r="S688" s="142">
        <f t="shared" si="833"/>
        <v>3234326</v>
      </c>
      <c r="T688" s="142"/>
      <c r="U688" s="142"/>
      <c r="V688" s="142"/>
      <c r="W688" s="142"/>
      <c r="X688" s="142"/>
      <c r="Y688" s="142"/>
      <c r="Z688" s="142"/>
      <c r="AA688" s="142"/>
      <c r="AB688" s="142"/>
      <c r="AC688" s="142"/>
      <c r="AD688" s="142"/>
      <c r="AE688" s="142"/>
      <c r="AF688" s="142"/>
      <c r="AG688" s="146" t="s">
        <v>2288</v>
      </c>
      <c r="AH688" s="144">
        <f t="shared" si="293"/>
        <v>159358762</v>
      </c>
      <c r="AI688" s="145">
        <f t="shared" si="294"/>
        <v>43662</v>
      </c>
      <c r="AJ688" s="144">
        <f t="shared" si="297"/>
        <v>898</v>
      </c>
      <c r="AK688" s="146">
        <v>1.0</v>
      </c>
      <c r="AL688" s="146">
        <f>sum(AK166:AK688)</f>
        <v>898</v>
      </c>
      <c r="AM688" s="146">
        <f t="shared" si="808"/>
        <v>16</v>
      </c>
      <c r="AN688" s="142"/>
      <c r="AO688" s="134"/>
      <c r="AP688" s="134"/>
      <c r="AQ688" s="134"/>
      <c r="AR688" s="134"/>
      <c r="AS688" s="134"/>
      <c r="AT688" s="134"/>
      <c r="AU688" s="134"/>
      <c r="AV688" s="134"/>
      <c r="AW688" s="134"/>
      <c r="AX688" s="134"/>
      <c r="AY688" s="134"/>
      <c r="AZ688" s="134"/>
      <c r="BA688" s="134"/>
      <c r="BB688" s="134"/>
    </row>
    <row r="689">
      <c r="A689" s="203" t="str">
        <f>Work!A497</f>
        <v>Ravenna Municipal Council</v>
      </c>
      <c r="B689" s="140">
        <f>Work!G497</f>
        <v>43662</v>
      </c>
      <c r="C689" s="142">
        <f t="shared" ref="C689:H689" si="834">C688</f>
        <v>2738113</v>
      </c>
      <c r="D689" s="142">
        <f t="shared" si="834"/>
        <v>15962814</v>
      </c>
      <c r="E689" s="142">
        <f t="shared" si="834"/>
        <v>6229645</v>
      </c>
      <c r="F689" s="142">
        <f t="shared" si="834"/>
        <v>51320047</v>
      </c>
      <c r="G689" s="142">
        <f t="shared" si="834"/>
        <v>30817800</v>
      </c>
      <c r="H689" s="142">
        <f t="shared" si="834"/>
        <v>2065940</v>
      </c>
      <c r="I689" s="141">
        <f>Work!E497+I688</f>
        <v>13057776</v>
      </c>
      <c r="J689" s="142">
        <f t="shared" ref="J689:S689" si="835">J688</f>
        <v>4894244</v>
      </c>
      <c r="K689" s="142">
        <f t="shared" si="835"/>
        <v>7317884</v>
      </c>
      <c r="L689" s="142">
        <f t="shared" si="835"/>
        <v>8991342</v>
      </c>
      <c r="M689" s="142">
        <f t="shared" si="835"/>
        <v>21774</v>
      </c>
      <c r="N689" s="142">
        <f t="shared" si="835"/>
        <v>7522596</v>
      </c>
      <c r="O689" s="142">
        <f t="shared" si="835"/>
        <v>3378300</v>
      </c>
      <c r="P689" s="142">
        <f t="shared" si="835"/>
        <v>148000</v>
      </c>
      <c r="Q689" s="142">
        <f t="shared" si="835"/>
        <v>445903</v>
      </c>
      <c r="R689" s="142">
        <f t="shared" si="835"/>
        <v>1371373</v>
      </c>
      <c r="S689" s="142">
        <f t="shared" si="835"/>
        <v>3234326</v>
      </c>
      <c r="T689" s="142"/>
      <c r="U689" s="142"/>
      <c r="V689" s="142"/>
      <c r="W689" s="142"/>
      <c r="X689" s="142"/>
      <c r="Y689" s="142"/>
      <c r="Z689" s="142"/>
      <c r="AA689" s="142"/>
      <c r="AB689" s="142"/>
      <c r="AC689" s="142"/>
      <c r="AD689" s="142"/>
      <c r="AE689" s="142"/>
      <c r="AF689" s="142"/>
      <c r="AG689" s="146" t="s">
        <v>2288</v>
      </c>
      <c r="AH689" s="144">
        <f t="shared" si="293"/>
        <v>159517877</v>
      </c>
      <c r="AI689" s="145">
        <f t="shared" si="294"/>
        <v>43662</v>
      </c>
      <c r="AJ689" s="144">
        <f t="shared" si="297"/>
        <v>899</v>
      </c>
      <c r="AK689" s="146">
        <v>1.0</v>
      </c>
      <c r="AL689" s="146">
        <f>sum(AK166:AK689)</f>
        <v>899</v>
      </c>
      <c r="AM689" s="146">
        <f t="shared" si="808"/>
        <v>16</v>
      </c>
      <c r="AN689" s="142"/>
      <c r="AO689" s="134"/>
      <c r="AP689" s="134"/>
      <c r="AQ689" s="134"/>
      <c r="AR689" s="134"/>
      <c r="AS689" s="134"/>
      <c r="AT689" s="134"/>
      <c r="AU689" s="134"/>
      <c r="AV689" s="134"/>
      <c r="AW689" s="134"/>
      <c r="AX689" s="134"/>
      <c r="AY689" s="134"/>
      <c r="AZ689" s="134"/>
      <c r="BA689" s="134"/>
      <c r="BB689" s="134"/>
    </row>
    <row r="690">
      <c r="A690" s="203" t="str">
        <f>Work!A323</f>
        <v>Worcester City Council</v>
      </c>
      <c r="B690" s="140">
        <f>Work!G323</f>
        <v>43662</v>
      </c>
      <c r="C690" s="142">
        <f t="shared" ref="C690:E690" si="836">C689</f>
        <v>2738113</v>
      </c>
      <c r="D690" s="142">
        <f t="shared" si="836"/>
        <v>15962814</v>
      </c>
      <c r="E690" s="142">
        <f t="shared" si="836"/>
        <v>6229645</v>
      </c>
      <c r="F690" s="141">
        <f>Work!E323+F689</f>
        <v>51424600</v>
      </c>
      <c r="G690" s="142">
        <f t="shared" ref="G690:S690" si="837">G689</f>
        <v>30817800</v>
      </c>
      <c r="H690" s="142">
        <f t="shared" si="837"/>
        <v>2065940</v>
      </c>
      <c r="I690" s="142">
        <f t="shared" si="837"/>
        <v>13057776</v>
      </c>
      <c r="J690" s="142">
        <f t="shared" si="837"/>
        <v>4894244</v>
      </c>
      <c r="K690" s="142">
        <f t="shared" si="837"/>
        <v>7317884</v>
      </c>
      <c r="L690" s="142">
        <f t="shared" si="837"/>
        <v>8991342</v>
      </c>
      <c r="M690" s="142">
        <f t="shared" si="837"/>
        <v>21774</v>
      </c>
      <c r="N690" s="142">
        <f t="shared" si="837"/>
        <v>7522596</v>
      </c>
      <c r="O690" s="142">
        <f t="shared" si="837"/>
        <v>3378300</v>
      </c>
      <c r="P690" s="142">
        <f t="shared" si="837"/>
        <v>148000</v>
      </c>
      <c r="Q690" s="142">
        <f t="shared" si="837"/>
        <v>445903</v>
      </c>
      <c r="R690" s="142">
        <f t="shared" si="837"/>
        <v>1371373</v>
      </c>
      <c r="S690" s="142">
        <f t="shared" si="837"/>
        <v>3234326</v>
      </c>
      <c r="T690" s="142"/>
      <c r="U690" s="142"/>
      <c r="V690" s="142"/>
      <c r="W690" s="142"/>
      <c r="X690" s="142"/>
      <c r="Y690" s="142"/>
      <c r="Z690" s="142"/>
      <c r="AA690" s="142"/>
      <c r="AB690" s="142"/>
      <c r="AC690" s="142"/>
      <c r="AD690" s="142"/>
      <c r="AE690" s="142"/>
      <c r="AF690" s="142"/>
      <c r="AG690" s="146" t="s">
        <v>1086</v>
      </c>
      <c r="AH690" s="144">
        <f t="shared" si="293"/>
        <v>159622430</v>
      </c>
      <c r="AI690" s="145">
        <f t="shared" si="294"/>
        <v>43662</v>
      </c>
      <c r="AJ690" s="144">
        <f t="shared" si="297"/>
        <v>900</v>
      </c>
      <c r="AK690" s="146">
        <v>1.0</v>
      </c>
      <c r="AL690" s="146">
        <f>sum(AK166:AK690)</f>
        <v>900</v>
      </c>
      <c r="AM690" s="146">
        <f t="shared" si="808"/>
        <v>16</v>
      </c>
      <c r="AN690" s="142"/>
      <c r="AO690" s="134"/>
      <c r="AP690" s="134"/>
      <c r="AQ690" s="134"/>
      <c r="AR690" s="134"/>
      <c r="AS690" s="134"/>
      <c r="AT690" s="134"/>
      <c r="AU690" s="134"/>
      <c r="AV690" s="134"/>
      <c r="AW690" s="134"/>
      <c r="AX690" s="134"/>
      <c r="AY690" s="134"/>
      <c r="AZ690" s="134"/>
      <c r="BA690" s="134"/>
      <c r="BB690" s="134"/>
    </row>
    <row r="691">
      <c r="A691" s="203" t="str">
        <f>Work!A10</f>
        <v>Argentinian Senate</v>
      </c>
      <c r="B691" s="140">
        <f>Work!G10</f>
        <v>43663</v>
      </c>
      <c r="C691" s="142">
        <f t="shared" ref="C691:S691" si="838">C690</f>
        <v>2738113</v>
      </c>
      <c r="D691" s="142">
        <f t="shared" si="838"/>
        <v>15962814</v>
      </c>
      <c r="E691" s="142">
        <f t="shared" si="838"/>
        <v>6229645</v>
      </c>
      <c r="F691" s="142">
        <f t="shared" si="838"/>
        <v>51424600</v>
      </c>
      <c r="G691" s="142">
        <f t="shared" si="838"/>
        <v>30817800</v>
      </c>
      <c r="H691" s="142">
        <f t="shared" si="838"/>
        <v>2065940</v>
      </c>
      <c r="I691" s="142">
        <f t="shared" si="838"/>
        <v>13057776</v>
      </c>
      <c r="J691" s="142">
        <f t="shared" si="838"/>
        <v>4894244</v>
      </c>
      <c r="K691" s="142">
        <f t="shared" si="838"/>
        <v>7317884</v>
      </c>
      <c r="L691" s="142">
        <f t="shared" si="838"/>
        <v>8991342</v>
      </c>
      <c r="M691" s="142">
        <f t="shared" si="838"/>
        <v>21774</v>
      </c>
      <c r="N691" s="142">
        <f t="shared" si="838"/>
        <v>7522596</v>
      </c>
      <c r="O691" s="142">
        <f t="shared" si="838"/>
        <v>3378300</v>
      </c>
      <c r="P691" s="142">
        <f t="shared" si="838"/>
        <v>148000</v>
      </c>
      <c r="Q691" s="142">
        <f t="shared" si="838"/>
        <v>445903</v>
      </c>
      <c r="R691" s="142">
        <f t="shared" si="838"/>
        <v>1371373</v>
      </c>
      <c r="S691" s="142">
        <f t="shared" si="838"/>
        <v>3234326</v>
      </c>
      <c r="T691" s="141">
        <f>Work!E10</f>
        <v>45478326</v>
      </c>
      <c r="U691" s="142"/>
      <c r="V691" s="142"/>
      <c r="W691" s="142"/>
      <c r="X691" s="142"/>
      <c r="Y691" s="142"/>
      <c r="Z691" s="142"/>
      <c r="AA691" s="142"/>
      <c r="AB691" s="142"/>
      <c r="AC691" s="142"/>
      <c r="AD691" s="142"/>
      <c r="AE691" s="142"/>
      <c r="AF691" s="142"/>
      <c r="AG691" s="146" t="s">
        <v>2445</v>
      </c>
      <c r="AH691" s="144">
        <f t="shared" si="293"/>
        <v>205100756</v>
      </c>
      <c r="AI691" s="145">
        <f t="shared" si="294"/>
        <v>43663</v>
      </c>
      <c r="AJ691" s="144">
        <f t="shared" si="297"/>
        <v>901</v>
      </c>
      <c r="AK691" s="146">
        <v>1.0</v>
      </c>
      <c r="AL691" s="146">
        <f>sum(AK166:AK691)</f>
        <v>901</v>
      </c>
      <c r="AM691" s="146">
        <f t="shared" ref="AM691:AM692" si="840">AM690+1</f>
        <v>17</v>
      </c>
      <c r="AN691" s="142"/>
      <c r="AO691" s="134"/>
      <c r="AP691" s="134"/>
      <c r="AQ691" s="134"/>
      <c r="AR691" s="134"/>
      <c r="AS691" s="134"/>
      <c r="AT691" s="134"/>
      <c r="AU691" s="134"/>
      <c r="AV691" s="134"/>
      <c r="AW691" s="134"/>
      <c r="AX691" s="134"/>
      <c r="AY691" s="134"/>
      <c r="AZ691" s="134"/>
      <c r="BA691" s="134"/>
      <c r="BB691" s="134"/>
    </row>
    <row r="692">
      <c r="A692" s="203" t="str">
        <f>Work!A519</f>
        <v>Bacolod City Council</v>
      </c>
      <c r="B692" s="140">
        <f>Work!G519</f>
        <v>43663</v>
      </c>
      <c r="C692" s="142">
        <f t="shared" ref="C692:T692" si="839">C691</f>
        <v>2738113</v>
      </c>
      <c r="D692" s="142">
        <f t="shared" si="839"/>
        <v>15962814</v>
      </c>
      <c r="E692" s="142">
        <f t="shared" si="839"/>
        <v>6229645</v>
      </c>
      <c r="F692" s="142">
        <f t="shared" si="839"/>
        <v>51424600</v>
      </c>
      <c r="G692" s="142">
        <f t="shared" si="839"/>
        <v>30817800</v>
      </c>
      <c r="H692" s="142">
        <f t="shared" si="839"/>
        <v>2065940</v>
      </c>
      <c r="I692" s="142">
        <f t="shared" si="839"/>
        <v>13057776</v>
      </c>
      <c r="J692" s="142">
        <f t="shared" si="839"/>
        <v>4894244</v>
      </c>
      <c r="K692" s="142">
        <f t="shared" si="839"/>
        <v>7317884</v>
      </c>
      <c r="L692" s="142">
        <f t="shared" si="839"/>
        <v>8991342</v>
      </c>
      <c r="M692" s="142">
        <f t="shared" si="839"/>
        <v>21774</v>
      </c>
      <c r="N692" s="142">
        <f t="shared" si="839"/>
        <v>7522596</v>
      </c>
      <c r="O692" s="142">
        <f t="shared" si="839"/>
        <v>3378300</v>
      </c>
      <c r="P692" s="142">
        <f t="shared" si="839"/>
        <v>148000</v>
      </c>
      <c r="Q692" s="142">
        <f t="shared" si="839"/>
        <v>445903</v>
      </c>
      <c r="R692" s="142">
        <f t="shared" si="839"/>
        <v>1371373</v>
      </c>
      <c r="S692" s="142">
        <f t="shared" si="839"/>
        <v>3234326</v>
      </c>
      <c r="T692" s="142">
        <f t="shared" si="839"/>
        <v>45478326</v>
      </c>
      <c r="U692" s="141">
        <f>Work!E519</f>
        <v>605421</v>
      </c>
      <c r="V692" s="141"/>
      <c r="W692" s="141"/>
      <c r="X692" s="141"/>
      <c r="Y692" s="141"/>
      <c r="Z692" s="141"/>
      <c r="AA692" s="141"/>
      <c r="AB692" s="141"/>
      <c r="AC692" s="141"/>
      <c r="AD692" s="141"/>
      <c r="AE692" s="141"/>
      <c r="AF692" s="141"/>
      <c r="AG692" s="146" t="s">
        <v>2804</v>
      </c>
      <c r="AH692" s="144">
        <f t="shared" si="293"/>
        <v>205706177</v>
      </c>
      <c r="AI692" s="145">
        <f t="shared" si="294"/>
        <v>43663</v>
      </c>
      <c r="AJ692" s="144">
        <f t="shared" si="297"/>
        <v>902</v>
      </c>
      <c r="AK692" s="146">
        <v>1.0</v>
      </c>
      <c r="AL692" s="146">
        <f>sum(AK166:AK692)</f>
        <v>902</v>
      </c>
      <c r="AM692" s="146">
        <f t="shared" si="840"/>
        <v>18</v>
      </c>
      <c r="AN692" s="142"/>
      <c r="AO692" s="134"/>
      <c r="AP692" s="134"/>
      <c r="AQ692" s="134"/>
      <c r="AR692" s="134"/>
      <c r="AS692" s="134"/>
      <c r="AT692" s="134"/>
      <c r="AU692" s="134"/>
      <c r="AV692" s="134"/>
      <c r="AW692" s="134"/>
      <c r="AX692" s="134"/>
      <c r="AY692" s="134"/>
      <c r="AZ692" s="134"/>
      <c r="BA692" s="134"/>
      <c r="BB692" s="134"/>
    </row>
    <row r="693">
      <c r="A693" s="282" t="s">
        <v>2514</v>
      </c>
      <c r="B693" s="140">
        <f>Data!E1093</f>
        <v>43663</v>
      </c>
      <c r="C693" s="142">
        <f t="shared" ref="C693:M693" si="841">C692</f>
        <v>2738113</v>
      </c>
      <c r="D693" s="142">
        <f t="shared" si="841"/>
        <v>15962814</v>
      </c>
      <c r="E693" s="142">
        <f t="shared" si="841"/>
        <v>6229645</v>
      </c>
      <c r="F693" s="142">
        <f t="shared" si="841"/>
        <v>51424600</v>
      </c>
      <c r="G693" s="142">
        <f t="shared" si="841"/>
        <v>30817800</v>
      </c>
      <c r="H693" s="142">
        <f t="shared" si="841"/>
        <v>2065940</v>
      </c>
      <c r="I693" s="142">
        <f t="shared" si="841"/>
        <v>13057776</v>
      </c>
      <c r="J693" s="142">
        <f t="shared" si="841"/>
        <v>4894244</v>
      </c>
      <c r="K693" s="142">
        <f t="shared" si="841"/>
        <v>7317884</v>
      </c>
      <c r="L693" s="142">
        <f t="shared" si="841"/>
        <v>8991342</v>
      </c>
      <c r="M693" s="142">
        <f t="shared" si="841"/>
        <v>21774</v>
      </c>
      <c r="N693" s="141">
        <f>Data!D1093+N692</f>
        <v>7678145</v>
      </c>
      <c r="O693" s="142">
        <f t="shared" ref="O693:U693" si="842">O692</f>
        <v>3378300</v>
      </c>
      <c r="P693" s="142">
        <f t="shared" si="842"/>
        <v>148000</v>
      </c>
      <c r="Q693" s="142">
        <f t="shared" si="842"/>
        <v>445903</v>
      </c>
      <c r="R693" s="142">
        <f t="shared" si="842"/>
        <v>1371373</v>
      </c>
      <c r="S693" s="142">
        <f t="shared" si="842"/>
        <v>3234326</v>
      </c>
      <c r="T693" s="142">
        <f t="shared" si="842"/>
        <v>45478326</v>
      </c>
      <c r="U693" s="142">
        <f t="shared" si="842"/>
        <v>605421</v>
      </c>
      <c r="V693" s="142"/>
      <c r="W693" s="142"/>
      <c r="X693" s="142"/>
      <c r="Y693" s="142"/>
      <c r="Z693" s="142"/>
      <c r="AA693" s="142"/>
      <c r="AB693" s="142"/>
      <c r="AC693" s="142"/>
      <c r="AD693" s="142"/>
      <c r="AE693" s="142"/>
      <c r="AF693" s="142"/>
      <c r="AG693" s="146" t="s">
        <v>2519</v>
      </c>
      <c r="AH693" s="144">
        <f t="shared" si="293"/>
        <v>205861726</v>
      </c>
      <c r="AI693" s="145">
        <f t="shared" si="294"/>
        <v>43663</v>
      </c>
      <c r="AJ693" s="144">
        <f t="shared" si="297"/>
        <v>903</v>
      </c>
      <c r="AK693" s="146">
        <v>1.0</v>
      </c>
      <c r="AL693" s="146">
        <f>sum(AK166:AK693)</f>
        <v>903</v>
      </c>
      <c r="AM693" s="146">
        <f t="shared" ref="AM693:AM711" si="845">AM692</f>
        <v>18</v>
      </c>
      <c r="AN693" s="142"/>
      <c r="AO693" s="134"/>
      <c r="AP693" s="134"/>
      <c r="AQ693" s="134"/>
      <c r="AR693" s="134"/>
      <c r="AS693" s="134"/>
      <c r="AT693" s="134"/>
      <c r="AU693" s="134"/>
      <c r="AV693" s="134"/>
      <c r="AW693" s="134"/>
      <c r="AX693" s="134"/>
      <c r="AY693" s="134"/>
      <c r="AZ693" s="134"/>
      <c r="BA693" s="134"/>
      <c r="BB693" s="134"/>
    </row>
    <row r="694">
      <c r="A694" s="203" t="str">
        <f>Work!A324</f>
        <v>South Gloucestershire Council</v>
      </c>
      <c r="B694" s="140">
        <f>Work!G324</f>
        <v>43663</v>
      </c>
      <c r="C694" s="142">
        <f t="shared" ref="C694:E694" si="843">C693</f>
        <v>2738113</v>
      </c>
      <c r="D694" s="142">
        <f t="shared" si="843"/>
        <v>15962814</v>
      </c>
      <c r="E694" s="142">
        <f t="shared" si="843"/>
        <v>6229645</v>
      </c>
      <c r="F694" s="141">
        <f>Work!E324+F693</f>
        <v>51707244</v>
      </c>
      <c r="G694" s="142">
        <f t="shared" ref="G694:U694" si="844">G693</f>
        <v>30817800</v>
      </c>
      <c r="H694" s="142">
        <f t="shared" si="844"/>
        <v>2065940</v>
      </c>
      <c r="I694" s="142">
        <f t="shared" si="844"/>
        <v>13057776</v>
      </c>
      <c r="J694" s="142">
        <f t="shared" si="844"/>
        <v>4894244</v>
      </c>
      <c r="K694" s="142">
        <f t="shared" si="844"/>
        <v>7317884</v>
      </c>
      <c r="L694" s="142">
        <f t="shared" si="844"/>
        <v>8991342</v>
      </c>
      <c r="M694" s="142">
        <f t="shared" si="844"/>
        <v>21774</v>
      </c>
      <c r="N694" s="142">
        <f t="shared" si="844"/>
        <v>7678145</v>
      </c>
      <c r="O694" s="142">
        <f t="shared" si="844"/>
        <v>3378300</v>
      </c>
      <c r="P694" s="142">
        <f t="shared" si="844"/>
        <v>148000</v>
      </c>
      <c r="Q694" s="142">
        <f t="shared" si="844"/>
        <v>445903</v>
      </c>
      <c r="R694" s="142">
        <f t="shared" si="844"/>
        <v>1371373</v>
      </c>
      <c r="S694" s="142">
        <f t="shared" si="844"/>
        <v>3234326</v>
      </c>
      <c r="T694" s="142">
        <f t="shared" si="844"/>
        <v>45478326</v>
      </c>
      <c r="U694" s="142">
        <f t="shared" si="844"/>
        <v>605421</v>
      </c>
      <c r="V694" s="142"/>
      <c r="W694" s="142"/>
      <c r="X694" s="142"/>
      <c r="Y694" s="142"/>
      <c r="Z694" s="142"/>
      <c r="AA694" s="142"/>
      <c r="AB694" s="142"/>
      <c r="AC694" s="142"/>
      <c r="AD694" s="142"/>
      <c r="AE694" s="142"/>
      <c r="AF694" s="142"/>
      <c r="AG694" s="146" t="s">
        <v>1086</v>
      </c>
      <c r="AH694" s="144">
        <f t="shared" si="293"/>
        <v>206144370</v>
      </c>
      <c r="AI694" s="145">
        <f t="shared" si="294"/>
        <v>43663</v>
      </c>
      <c r="AJ694" s="144">
        <f t="shared" si="297"/>
        <v>904</v>
      </c>
      <c r="AK694" s="146">
        <v>1.0</v>
      </c>
      <c r="AL694" s="146">
        <f>sum(AK166:AK694)</f>
        <v>904</v>
      </c>
      <c r="AM694" s="146">
        <f t="shared" si="845"/>
        <v>18</v>
      </c>
      <c r="AN694" s="142"/>
      <c r="AO694" s="134"/>
      <c r="AP694" s="134"/>
      <c r="AQ694" s="134"/>
      <c r="AR694" s="134"/>
      <c r="AS694" s="134"/>
      <c r="AT694" s="134"/>
      <c r="AU694" s="134"/>
      <c r="AV694" s="134"/>
      <c r="AW694" s="134"/>
      <c r="AX694" s="134"/>
      <c r="AY694" s="134"/>
      <c r="AZ694" s="134"/>
      <c r="BA694" s="134"/>
      <c r="BB694" s="134"/>
    </row>
    <row r="695">
      <c r="A695" s="283" t="str">
        <f>Data!A208</f>
        <v>Broxtowe Borough Council</v>
      </c>
      <c r="B695" s="140">
        <f>Data!E208</f>
        <v>43663</v>
      </c>
      <c r="C695" s="142">
        <f t="shared" ref="C695:E695" si="846">C694</f>
        <v>2738113</v>
      </c>
      <c r="D695" s="142">
        <f t="shared" si="846"/>
        <v>15962814</v>
      </c>
      <c r="E695" s="142">
        <f t="shared" si="846"/>
        <v>6229645</v>
      </c>
      <c r="F695" s="141">
        <f>Data!D208+F694</f>
        <v>51820516</v>
      </c>
      <c r="G695" s="142">
        <f t="shared" ref="G695:U695" si="847">G694</f>
        <v>30817800</v>
      </c>
      <c r="H695" s="142">
        <f t="shared" si="847"/>
        <v>2065940</v>
      </c>
      <c r="I695" s="142">
        <f t="shared" si="847"/>
        <v>13057776</v>
      </c>
      <c r="J695" s="142">
        <f t="shared" si="847"/>
        <v>4894244</v>
      </c>
      <c r="K695" s="142">
        <f t="shared" si="847"/>
        <v>7317884</v>
      </c>
      <c r="L695" s="142">
        <f t="shared" si="847"/>
        <v>8991342</v>
      </c>
      <c r="M695" s="142">
        <f t="shared" si="847"/>
        <v>21774</v>
      </c>
      <c r="N695" s="142">
        <f t="shared" si="847"/>
        <v>7678145</v>
      </c>
      <c r="O695" s="142">
        <f t="shared" si="847"/>
        <v>3378300</v>
      </c>
      <c r="P695" s="142">
        <f t="shared" si="847"/>
        <v>148000</v>
      </c>
      <c r="Q695" s="142">
        <f t="shared" si="847"/>
        <v>445903</v>
      </c>
      <c r="R695" s="142">
        <f t="shared" si="847"/>
        <v>1371373</v>
      </c>
      <c r="S695" s="142">
        <f t="shared" si="847"/>
        <v>3234326</v>
      </c>
      <c r="T695" s="142">
        <f t="shared" si="847"/>
        <v>45478326</v>
      </c>
      <c r="U695" s="142">
        <f t="shared" si="847"/>
        <v>605421</v>
      </c>
      <c r="V695" s="142"/>
      <c r="W695" s="142"/>
      <c r="X695" s="142"/>
      <c r="Y695" s="142"/>
      <c r="Z695" s="142"/>
      <c r="AA695" s="142"/>
      <c r="AB695" s="142"/>
      <c r="AC695" s="142"/>
      <c r="AD695" s="142"/>
      <c r="AE695" s="142"/>
      <c r="AF695" s="142"/>
      <c r="AG695" s="146" t="s">
        <v>1284</v>
      </c>
      <c r="AH695" s="144">
        <f t="shared" si="293"/>
        <v>206257642</v>
      </c>
      <c r="AI695" s="145">
        <f t="shared" si="294"/>
        <v>43663</v>
      </c>
      <c r="AJ695" s="144">
        <f t="shared" si="297"/>
        <v>905</v>
      </c>
      <c r="AK695" s="146">
        <v>1.0</v>
      </c>
      <c r="AL695" s="164"/>
      <c r="AM695" s="146">
        <f t="shared" si="845"/>
        <v>18</v>
      </c>
      <c r="AN695" s="142"/>
      <c r="AO695" s="134"/>
      <c r="AP695" s="134"/>
      <c r="AQ695" s="134"/>
      <c r="AR695" s="134"/>
      <c r="AS695" s="134"/>
      <c r="AT695" s="134"/>
      <c r="AU695" s="134"/>
      <c r="AV695" s="134"/>
      <c r="AW695" s="134"/>
      <c r="AX695" s="134"/>
      <c r="AY695" s="134"/>
      <c r="AZ695" s="134"/>
      <c r="BA695" s="134"/>
      <c r="BB695" s="134"/>
    </row>
    <row r="696">
      <c r="A696" s="283" t="str">
        <f>Data!A223</f>
        <v>Cannock Chase District Council</v>
      </c>
      <c r="B696" s="140">
        <f>Data!E223</f>
        <v>43663</v>
      </c>
      <c r="C696" s="142">
        <f t="shared" ref="C696:U696" si="848">C695</f>
        <v>2738113</v>
      </c>
      <c r="D696" s="142">
        <f t="shared" si="848"/>
        <v>15962814</v>
      </c>
      <c r="E696" s="142">
        <f t="shared" si="848"/>
        <v>6229645</v>
      </c>
      <c r="F696" s="192">
        <f t="shared" si="848"/>
        <v>51820516</v>
      </c>
      <c r="G696" s="142">
        <f t="shared" si="848"/>
        <v>30817800</v>
      </c>
      <c r="H696" s="142">
        <f t="shared" si="848"/>
        <v>2065940</v>
      </c>
      <c r="I696" s="142">
        <f t="shared" si="848"/>
        <v>13057776</v>
      </c>
      <c r="J696" s="142">
        <f t="shared" si="848"/>
        <v>4894244</v>
      </c>
      <c r="K696" s="142">
        <f t="shared" si="848"/>
        <v>7317884</v>
      </c>
      <c r="L696" s="142">
        <f t="shared" si="848"/>
        <v>8991342</v>
      </c>
      <c r="M696" s="142">
        <f t="shared" si="848"/>
        <v>21774</v>
      </c>
      <c r="N696" s="142">
        <f t="shared" si="848"/>
        <v>7678145</v>
      </c>
      <c r="O696" s="142">
        <f t="shared" si="848"/>
        <v>3378300</v>
      </c>
      <c r="P696" s="142">
        <f t="shared" si="848"/>
        <v>148000</v>
      </c>
      <c r="Q696" s="142">
        <f t="shared" si="848"/>
        <v>445903</v>
      </c>
      <c r="R696" s="142">
        <f t="shared" si="848"/>
        <v>1371373</v>
      </c>
      <c r="S696" s="142">
        <f t="shared" si="848"/>
        <v>3234326</v>
      </c>
      <c r="T696" s="142">
        <f t="shared" si="848"/>
        <v>45478326</v>
      </c>
      <c r="U696" s="142">
        <f t="shared" si="848"/>
        <v>605421</v>
      </c>
      <c r="V696" s="142"/>
      <c r="W696" s="142"/>
      <c r="X696" s="142"/>
      <c r="Y696" s="142"/>
      <c r="Z696" s="142"/>
      <c r="AA696" s="142"/>
      <c r="AB696" s="142"/>
      <c r="AC696" s="142"/>
      <c r="AD696" s="142"/>
      <c r="AE696" s="142"/>
      <c r="AF696" s="142"/>
      <c r="AG696" s="146" t="s">
        <v>1284</v>
      </c>
      <c r="AH696" s="144">
        <f t="shared" si="293"/>
        <v>206257642</v>
      </c>
      <c r="AI696" s="145">
        <f t="shared" si="294"/>
        <v>43663</v>
      </c>
      <c r="AJ696" s="144">
        <f t="shared" si="297"/>
        <v>906</v>
      </c>
      <c r="AK696" s="146">
        <v>1.0</v>
      </c>
      <c r="AL696" s="164"/>
      <c r="AM696" s="146">
        <f t="shared" si="845"/>
        <v>18</v>
      </c>
      <c r="AN696" s="142"/>
      <c r="AO696" s="134"/>
      <c r="AP696" s="134"/>
      <c r="AQ696" s="134"/>
      <c r="AR696" s="134"/>
      <c r="AS696" s="134"/>
      <c r="AT696" s="134"/>
      <c r="AU696" s="134"/>
      <c r="AV696" s="134"/>
      <c r="AW696" s="134"/>
      <c r="AX696" s="134"/>
      <c r="AY696" s="134"/>
      <c r="AZ696" s="134"/>
      <c r="BA696" s="134"/>
      <c r="BB696" s="134"/>
    </row>
    <row r="697">
      <c r="A697" s="283" t="str">
        <f>Data!A236</f>
        <v>Chesterfield Borough Council</v>
      </c>
      <c r="B697" s="140">
        <f>Data!E236</f>
        <v>43663</v>
      </c>
      <c r="C697" s="142">
        <f t="shared" ref="C697:E697" si="849">C696</f>
        <v>2738113</v>
      </c>
      <c r="D697" s="142">
        <f t="shared" si="849"/>
        <v>15962814</v>
      </c>
      <c r="E697" s="142">
        <f t="shared" si="849"/>
        <v>6229645</v>
      </c>
      <c r="F697" s="141">
        <f>Data!D236+F696</f>
        <v>51925144</v>
      </c>
      <c r="G697" s="142">
        <f t="shared" ref="G697:U697" si="850">G696</f>
        <v>30817800</v>
      </c>
      <c r="H697" s="142">
        <f t="shared" si="850"/>
        <v>2065940</v>
      </c>
      <c r="I697" s="142">
        <f t="shared" si="850"/>
        <v>13057776</v>
      </c>
      <c r="J697" s="142">
        <f t="shared" si="850"/>
        <v>4894244</v>
      </c>
      <c r="K697" s="142">
        <f t="shared" si="850"/>
        <v>7317884</v>
      </c>
      <c r="L697" s="142">
        <f t="shared" si="850"/>
        <v>8991342</v>
      </c>
      <c r="M697" s="142">
        <f t="shared" si="850"/>
        <v>21774</v>
      </c>
      <c r="N697" s="142">
        <f t="shared" si="850"/>
        <v>7678145</v>
      </c>
      <c r="O697" s="142">
        <f t="shared" si="850"/>
        <v>3378300</v>
      </c>
      <c r="P697" s="142">
        <f t="shared" si="850"/>
        <v>148000</v>
      </c>
      <c r="Q697" s="142">
        <f t="shared" si="850"/>
        <v>445903</v>
      </c>
      <c r="R697" s="142">
        <f t="shared" si="850"/>
        <v>1371373</v>
      </c>
      <c r="S697" s="142">
        <f t="shared" si="850"/>
        <v>3234326</v>
      </c>
      <c r="T697" s="142">
        <f t="shared" si="850"/>
        <v>45478326</v>
      </c>
      <c r="U697" s="142">
        <f t="shared" si="850"/>
        <v>605421</v>
      </c>
      <c r="V697" s="142"/>
      <c r="W697" s="142"/>
      <c r="X697" s="142"/>
      <c r="Y697" s="142"/>
      <c r="Z697" s="142"/>
      <c r="AA697" s="142"/>
      <c r="AB697" s="142"/>
      <c r="AC697" s="142"/>
      <c r="AD697" s="142"/>
      <c r="AE697" s="142"/>
      <c r="AF697" s="142"/>
      <c r="AG697" s="146" t="s">
        <v>1284</v>
      </c>
      <c r="AH697" s="144">
        <f t="shared" si="293"/>
        <v>206362270</v>
      </c>
      <c r="AI697" s="145">
        <f t="shared" si="294"/>
        <v>43663</v>
      </c>
      <c r="AJ697" s="144">
        <f t="shared" si="297"/>
        <v>907</v>
      </c>
      <c r="AK697" s="146">
        <v>1.0</v>
      </c>
      <c r="AL697" s="164"/>
      <c r="AM697" s="146">
        <f t="shared" si="845"/>
        <v>18</v>
      </c>
      <c r="AN697" s="142"/>
      <c r="AO697" s="134"/>
      <c r="AP697" s="134"/>
      <c r="AQ697" s="134"/>
      <c r="AR697" s="134"/>
      <c r="AS697" s="134"/>
      <c r="AT697" s="134"/>
      <c r="AU697" s="134"/>
      <c r="AV697" s="134"/>
      <c r="AW697" s="134"/>
      <c r="AX697" s="134"/>
      <c r="AY697" s="134"/>
      <c r="AZ697" s="134"/>
      <c r="BA697" s="134"/>
      <c r="BB697" s="134"/>
    </row>
    <row r="698">
      <c r="A698" s="283" t="str">
        <f>Data!A244</f>
        <v>Colchester Borough Council</v>
      </c>
      <c r="B698" s="140">
        <f>Data!E244</f>
        <v>43663</v>
      </c>
      <c r="C698" s="142">
        <f t="shared" ref="C698:E698" si="851">C697</f>
        <v>2738113</v>
      </c>
      <c r="D698" s="142">
        <f t="shared" si="851"/>
        <v>15962814</v>
      </c>
      <c r="E698" s="142">
        <f t="shared" si="851"/>
        <v>6229645</v>
      </c>
      <c r="F698" s="141">
        <f>Data!D244+F697</f>
        <v>52117667</v>
      </c>
      <c r="G698" s="142">
        <f t="shared" ref="G698:U698" si="852">G697</f>
        <v>30817800</v>
      </c>
      <c r="H698" s="142">
        <f t="shared" si="852"/>
        <v>2065940</v>
      </c>
      <c r="I698" s="142">
        <f t="shared" si="852"/>
        <v>13057776</v>
      </c>
      <c r="J698" s="142">
        <f t="shared" si="852"/>
        <v>4894244</v>
      </c>
      <c r="K698" s="142">
        <f t="shared" si="852"/>
        <v>7317884</v>
      </c>
      <c r="L698" s="142">
        <f t="shared" si="852"/>
        <v>8991342</v>
      </c>
      <c r="M698" s="142">
        <f t="shared" si="852"/>
        <v>21774</v>
      </c>
      <c r="N698" s="142">
        <f t="shared" si="852"/>
        <v>7678145</v>
      </c>
      <c r="O698" s="142">
        <f t="shared" si="852"/>
        <v>3378300</v>
      </c>
      <c r="P698" s="142">
        <f t="shared" si="852"/>
        <v>148000</v>
      </c>
      <c r="Q698" s="142">
        <f t="shared" si="852"/>
        <v>445903</v>
      </c>
      <c r="R698" s="142">
        <f t="shared" si="852"/>
        <v>1371373</v>
      </c>
      <c r="S698" s="142">
        <f t="shared" si="852"/>
        <v>3234326</v>
      </c>
      <c r="T698" s="142">
        <f t="shared" si="852"/>
        <v>45478326</v>
      </c>
      <c r="U698" s="142">
        <f t="shared" si="852"/>
        <v>605421</v>
      </c>
      <c r="V698" s="142"/>
      <c r="W698" s="142"/>
      <c r="X698" s="142"/>
      <c r="Y698" s="142"/>
      <c r="Z698" s="142"/>
      <c r="AA698" s="142"/>
      <c r="AB698" s="142"/>
      <c r="AC698" s="142"/>
      <c r="AD698" s="142"/>
      <c r="AE698" s="142"/>
      <c r="AF698" s="142"/>
      <c r="AG698" s="146" t="s">
        <v>1284</v>
      </c>
      <c r="AH698" s="144">
        <f t="shared" si="293"/>
        <v>206554793</v>
      </c>
      <c r="AI698" s="145">
        <f t="shared" si="294"/>
        <v>43663</v>
      </c>
      <c r="AJ698" s="144">
        <f t="shared" si="297"/>
        <v>908</v>
      </c>
      <c r="AK698" s="146">
        <v>1.0</v>
      </c>
      <c r="AL698" s="164"/>
      <c r="AM698" s="146">
        <f t="shared" si="845"/>
        <v>18</v>
      </c>
      <c r="AN698" s="142"/>
      <c r="AO698" s="134"/>
      <c r="AP698" s="134"/>
      <c r="AQ698" s="134"/>
      <c r="AR698" s="134"/>
      <c r="AS698" s="134"/>
      <c r="AT698" s="134"/>
      <c r="AU698" s="134"/>
      <c r="AV698" s="134"/>
      <c r="AW698" s="134"/>
      <c r="AX698" s="134"/>
      <c r="AY698" s="134"/>
      <c r="AZ698" s="134"/>
      <c r="BA698" s="134"/>
      <c r="BB698" s="134"/>
    </row>
    <row r="699">
      <c r="A699" s="283" t="str">
        <f>Data!A252</f>
        <v>Crawley Borough Council</v>
      </c>
      <c r="B699" s="140">
        <f>Data!E252</f>
        <v>43663</v>
      </c>
      <c r="C699" s="142">
        <f t="shared" ref="C699:U699" si="853">C698</f>
        <v>2738113</v>
      </c>
      <c r="D699" s="142">
        <f t="shared" si="853"/>
        <v>15962814</v>
      </c>
      <c r="E699" s="142">
        <f t="shared" si="853"/>
        <v>6229645</v>
      </c>
      <c r="F699" s="192">
        <f t="shared" si="853"/>
        <v>52117667</v>
      </c>
      <c r="G699" s="142">
        <f t="shared" si="853"/>
        <v>30817800</v>
      </c>
      <c r="H699" s="142">
        <f t="shared" si="853"/>
        <v>2065940</v>
      </c>
      <c r="I699" s="142">
        <f t="shared" si="853"/>
        <v>13057776</v>
      </c>
      <c r="J699" s="142">
        <f t="shared" si="853"/>
        <v>4894244</v>
      </c>
      <c r="K699" s="142">
        <f t="shared" si="853"/>
        <v>7317884</v>
      </c>
      <c r="L699" s="142">
        <f t="shared" si="853"/>
        <v>8991342</v>
      </c>
      <c r="M699" s="142">
        <f t="shared" si="853"/>
        <v>21774</v>
      </c>
      <c r="N699" s="142">
        <f t="shared" si="853"/>
        <v>7678145</v>
      </c>
      <c r="O699" s="142">
        <f t="shared" si="853"/>
        <v>3378300</v>
      </c>
      <c r="P699" s="142">
        <f t="shared" si="853"/>
        <v>148000</v>
      </c>
      <c r="Q699" s="142">
        <f t="shared" si="853"/>
        <v>445903</v>
      </c>
      <c r="R699" s="142">
        <f t="shared" si="853"/>
        <v>1371373</v>
      </c>
      <c r="S699" s="142">
        <f t="shared" si="853"/>
        <v>3234326</v>
      </c>
      <c r="T699" s="142">
        <f t="shared" si="853"/>
        <v>45478326</v>
      </c>
      <c r="U699" s="142">
        <f t="shared" si="853"/>
        <v>605421</v>
      </c>
      <c r="V699" s="142"/>
      <c r="W699" s="142"/>
      <c r="X699" s="142"/>
      <c r="Y699" s="142"/>
      <c r="Z699" s="142"/>
      <c r="AA699" s="142"/>
      <c r="AB699" s="142"/>
      <c r="AC699" s="142"/>
      <c r="AD699" s="142"/>
      <c r="AE699" s="142"/>
      <c r="AF699" s="142"/>
      <c r="AG699" s="146" t="s">
        <v>1284</v>
      </c>
      <c r="AH699" s="144">
        <f t="shared" si="293"/>
        <v>206554793</v>
      </c>
      <c r="AI699" s="145">
        <f t="shared" si="294"/>
        <v>43663</v>
      </c>
      <c r="AJ699" s="144">
        <f t="shared" si="297"/>
        <v>909</v>
      </c>
      <c r="AK699" s="146">
        <v>1.0</v>
      </c>
      <c r="AL699" s="164"/>
      <c r="AM699" s="146">
        <f t="shared" si="845"/>
        <v>18</v>
      </c>
      <c r="AN699" s="142"/>
      <c r="AO699" s="134"/>
      <c r="AP699" s="134"/>
      <c r="AQ699" s="134"/>
      <c r="AR699" s="134"/>
      <c r="AS699" s="134"/>
      <c r="AT699" s="134"/>
      <c r="AU699" s="134"/>
      <c r="AV699" s="134"/>
      <c r="AW699" s="134"/>
      <c r="AX699" s="134"/>
      <c r="AY699" s="134"/>
      <c r="AZ699" s="134"/>
      <c r="BA699" s="134"/>
      <c r="BB699" s="134"/>
    </row>
    <row r="700">
      <c r="A700" s="283" t="str">
        <f>Data!A256</f>
        <v>Dacorum Borough Council</v>
      </c>
      <c r="B700" s="140">
        <f>Data!E256</f>
        <v>43663</v>
      </c>
      <c r="C700" s="142">
        <f t="shared" ref="C700:U700" si="854">C699</f>
        <v>2738113</v>
      </c>
      <c r="D700" s="142">
        <f t="shared" si="854"/>
        <v>15962814</v>
      </c>
      <c r="E700" s="142">
        <f t="shared" si="854"/>
        <v>6229645</v>
      </c>
      <c r="F700" s="192">
        <f t="shared" si="854"/>
        <v>52117667</v>
      </c>
      <c r="G700" s="142">
        <f t="shared" si="854"/>
        <v>30817800</v>
      </c>
      <c r="H700" s="142">
        <f t="shared" si="854"/>
        <v>2065940</v>
      </c>
      <c r="I700" s="142">
        <f t="shared" si="854"/>
        <v>13057776</v>
      </c>
      <c r="J700" s="142">
        <f t="shared" si="854"/>
        <v>4894244</v>
      </c>
      <c r="K700" s="142">
        <f t="shared" si="854"/>
        <v>7317884</v>
      </c>
      <c r="L700" s="142">
        <f t="shared" si="854"/>
        <v>8991342</v>
      </c>
      <c r="M700" s="142">
        <f t="shared" si="854"/>
        <v>21774</v>
      </c>
      <c r="N700" s="142">
        <f t="shared" si="854"/>
        <v>7678145</v>
      </c>
      <c r="O700" s="142">
        <f t="shared" si="854"/>
        <v>3378300</v>
      </c>
      <c r="P700" s="142">
        <f t="shared" si="854"/>
        <v>148000</v>
      </c>
      <c r="Q700" s="142">
        <f t="shared" si="854"/>
        <v>445903</v>
      </c>
      <c r="R700" s="142">
        <f t="shared" si="854"/>
        <v>1371373</v>
      </c>
      <c r="S700" s="142">
        <f t="shared" si="854"/>
        <v>3234326</v>
      </c>
      <c r="T700" s="142">
        <f t="shared" si="854"/>
        <v>45478326</v>
      </c>
      <c r="U700" s="142">
        <f t="shared" si="854"/>
        <v>605421</v>
      </c>
      <c r="V700" s="142"/>
      <c r="W700" s="142"/>
      <c r="X700" s="142"/>
      <c r="Y700" s="142"/>
      <c r="Z700" s="142"/>
      <c r="AA700" s="142"/>
      <c r="AB700" s="142"/>
      <c r="AC700" s="142"/>
      <c r="AD700" s="142"/>
      <c r="AE700" s="142"/>
      <c r="AF700" s="142"/>
      <c r="AG700" s="146" t="s">
        <v>1284</v>
      </c>
      <c r="AH700" s="144">
        <f t="shared" si="293"/>
        <v>206554793</v>
      </c>
      <c r="AI700" s="145">
        <f t="shared" si="294"/>
        <v>43663</v>
      </c>
      <c r="AJ700" s="144">
        <f t="shared" si="297"/>
        <v>910</v>
      </c>
      <c r="AK700" s="146">
        <v>1.0</v>
      </c>
      <c r="AL700" s="164"/>
      <c r="AM700" s="146">
        <f t="shared" si="845"/>
        <v>18</v>
      </c>
      <c r="AN700" s="142"/>
      <c r="AO700" s="134"/>
      <c r="AP700" s="134"/>
      <c r="AQ700" s="134"/>
      <c r="AR700" s="134"/>
      <c r="AS700" s="134"/>
      <c r="AT700" s="134"/>
      <c r="AU700" s="134"/>
      <c r="AV700" s="134"/>
      <c r="AW700" s="134"/>
      <c r="AX700" s="134"/>
      <c r="AY700" s="134"/>
      <c r="AZ700" s="134"/>
      <c r="BA700" s="134"/>
      <c r="BB700" s="134"/>
    </row>
    <row r="701">
      <c r="A701" s="283" t="str">
        <f>Data!A283</f>
        <v>Elmbridge Borough Council</v>
      </c>
      <c r="B701" s="140">
        <f>Data!E283</f>
        <v>43663</v>
      </c>
      <c r="C701" s="142">
        <f t="shared" ref="C701:U701" si="855">C700</f>
        <v>2738113</v>
      </c>
      <c r="D701" s="142">
        <f t="shared" si="855"/>
        <v>15962814</v>
      </c>
      <c r="E701" s="142">
        <f t="shared" si="855"/>
        <v>6229645</v>
      </c>
      <c r="F701" s="192">
        <f t="shared" si="855"/>
        <v>52117667</v>
      </c>
      <c r="G701" s="142">
        <f t="shared" si="855"/>
        <v>30817800</v>
      </c>
      <c r="H701" s="142">
        <f t="shared" si="855"/>
        <v>2065940</v>
      </c>
      <c r="I701" s="142">
        <f t="shared" si="855"/>
        <v>13057776</v>
      </c>
      <c r="J701" s="142">
        <f t="shared" si="855"/>
        <v>4894244</v>
      </c>
      <c r="K701" s="142">
        <f t="shared" si="855"/>
        <v>7317884</v>
      </c>
      <c r="L701" s="142">
        <f t="shared" si="855"/>
        <v>8991342</v>
      </c>
      <c r="M701" s="142">
        <f t="shared" si="855"/>
        <v>21774</v>
      </c>
      <c r="N701" s="142">
        <f t="shared" si="855"/>
        <v>7678145</v>
      </c>
      <c r="O701" s="142">
        <f t="shared" si="855"/>
        <v>3378300</v>
      </c>
      <c r="P701" s="142">
        <f t="shared" si="855"/>
        <v>148000</v>
      </c>
      <c r="Q701" s="142">
        <f t="shared" si="855"/>
        <v>445903</v>
      </c>
      <c r="R701" s="142">
        <f t="shared" si="855"/>
        <v>1371373</v>
      </c>
      <c r="S701" s="142">
        <f t="shared" si="855"/>
        <v>3234326</v>
      </c>
      <c r="T701" s="142">
        <f t="shared" si="855"/>
        <v>45478326</v>
      </c>
      <c r="U701" s="142">
        <f t="shared" si="855"/>
        <v>605421</v>
      </c>
      <c r="V701" s="142"/>
      <c r="W701" s="142"/>
      <c r="X701" s="142"/>
      <c r="Y701" s="142"/>
      <c r="Z701" s="142"/>
      <c r="AA701" s="142"/>
      <c r="AB701" s="142"/>
      <c r="AC701" s="142"/>
      <c r="AD701" s="142"/>
      <c r="AE701" s="142"/>
      <c r="AF701" s="142"/>
      <c r="AG701" s="146" t="s">
        <v>1284</v>
      </c>
      <c r="AH701" s="144">
        <f t="shared" si="293"/>
        <v>206554793</v>
      </c>
      <c r="AI701" s="145">
        <f t="shared" si="294"/>
        <v>43663</v>
      </c>
      <c r="AJ701" s="144">
        <f t="shared" si="297"/>
        <v>911</v>
      </c>
      <c r="AK701" s="146">
        <v>1.0</v>
      </c>
      <c r="AL701" s="164"/>
      <c r="AM701" s="146">
        <f t="shared" si="845"/>
        <v>18</v>
      </c>
      <c r="AN701" s="142"/>
      <c r="AO701" s="134"/>
      <c r="AP701" s="134"/>
      <c r="AQ701" s="134"/>
      <c r="AR701" s="134"/>
      <c r="AS701" s="134"/>
      <c r="AT701" s="134"/>
      <c r="AU701" s="134"/>
      <c r="AV701" s="134"/>
      <c r="AW701" s="134"/>
      <c r="AX701" s="134"/>
      <c r="AY701" s="134"/>
      <c r="AZ701" s="134"/>
      <c r="BA701" s="134"/>
      <c r="BB701" s="134"/>
    </row>
    <row r="702">
      <c r="A702" s="283" t="str">
        <f>Data!A317</f>
        <v>Hammersmith and Fulham London Borough Council</v>
      </c>
      <c r="B702" s="140">
        <f>Data!E317</f>
        <v>43663</v>
      </c>
      <c r="C702" s="142">
        <f t="shared" ref="C702:U702" si="856">C701</f>
        <v>2738113</v>
      </c>
      <c r="D702" s="142">
        <f t="shared" si="856"/>
        <v>15962814</v>
      </c>
      <c r="E702" s="142">
        <f t="shared" si="856"/>
        <v>6229645</v>
      </c>
      <c r="F702" s="192">
        <f t="shared" si="856"/>
        <v>52117667</v>
      </c>
      <c r="G702" s="142">
        <f t="shared" si="856"/>
        <v>30817800</v>
      </c>
      <c r="H702" s="142">
        <f t="shared" si="856"/>
        <v>2065940</v>
      </c>
      <c r="I702" s="142">
        <f t="shared" si="856"/>
        <v>13057776</v>
      </c>
      <c r="J702" s="142">
        <f t="shared" si="856"/>
        <v>4894244</v>
      </c>
      <c r="K702" s="142">
        <f t="shared" si="856"/>
        <v>7317884</v>
      </c>
      <c r="L702" s="142">
        <f t="shared" si="856"/>
        <v>8991342</v>
      </c>
      <c r="M702" s="142">
        <f t="shared" si="856"/>
        <v>21774</v>
      </c>
      <c r="N702" s="142">
        <f t="shared" si="856"/>
        <v>7678145</v>
      </c>
      <c r="O702" s="142">
        <f t="shared" si="856"/>
        <v>3378300</v>
      </c>
      <c r="P702" s="142">
        <f t="shared" si="856"/>
        <v>148000</v>
      </c>
      <c r="Q702" s="142">
        <f t="shared" si="856"/>
        <v>445903</v>
      </c>
      <c r="R702" s="142">
        <f t="shared" si="856"/>
        <v>1371373</v>
      </c>
      <c r="S702" s="142">
        <f t="shared" si="856"/>
        <v>3234326</v>
      </c>
      <c r="T702" s="142">
        <f t="shared" si="856"/>
        <v>45478326</v>
      </c>
      <c r="U702" s="142">
        <f t="shared" si="856"/>
        <v>605421</v>
      </c>
      <c r="V702" s="142"/>
      <c r="W702" s="142"/>
      <c r="X702" s="142"/>
      <c r="Y702" s="142"/>
      <c r="Z702" s="142"/>
      <c r="AA702" s="142"/>
      <c r="AB702" s="142"/>
      <c r="AC702" s="142"/>
      <c r="AD702" s="142"/>
      <c r="AE702" s="142"/>
      <c r="AF702" s="142"/>
      <c r="AG702" s="146" t="s">
        <v>1284</v>
      </c>
      <c r="AH702" s="144">
        <f t="shared" si="293"/>
        <v>206554793</v>
      </c>
      <c r="AI702" s="145">
        <f t="shared" si="294"/>
        <v>43663</v>
      </c>
      <c r="AJ702" s="144">
        <f t="shared" si="297"/>
        <v>912</v>
      </c>
      <c r="AK702" s="146">
        <v>1.0</v>
      </c>
      <c r="AL702" s="164"/>
      <c r="AM702" s="146">
        <f t="shared" si="845"/>
        <v>18</v>
      </c>
      <c r="AN702" s="142"/>
      <c r="AO702" s="134"/>
      <c r="AP702" s="134"/>
      <c r="AQ702" s="134"/>
      <c r="AR702" s="134"/>
      <c r="AS702" s="134"/>
      <c r="AT702" s="134"/>
      <c r="AU702" s="134"/>
      <c r="AV702" s="134"/>
      <c r="AW702" s="134"/>
      <c r="AX702" s="134"/>
      <c r="AY702" s="134"/>
      <c r="AZ702" s="134"/>
      <c r="BA702" s="134"/>
      <c r="BB702" s="134"/>
    </row>
    <row r="703">
      <c r="A703" s="283" t="str">
        <f>Data!A391</f>
        <v>Liverpool City Council</v>
      </c>
      <c r="B703" s="140">
        <f>Data!E391</f>
        <v>43663</v>
      </c>
      <c r="C703" s="142">
        <f t="shared" ref="C703:U703" si="857">C702</f>
        <v>2738113</v>
      </c>
      <c r="D703" s="142">
        <f t="shared" si="857"/>
        <v>15962814</v>
      </c>
      <c r="E703" s="142">
        <f t="shared" si="857"/>
        <v>6229645</v>
      </c>
      <c r="F703" s="192">
        <f t="shared" si="857"/>
        <v>52117667</v>
      </c>
      <c r="G703" s="142">
        <f t="shared" si="857"/>
        <v>30817800</v>
      </c>
      <c r="H703" s="142">
        <f t="shared" si="857"/>
        <v>2065940</v>
      </c>
      <c r="I703" s="142">
        <f t="shared" si="857"/>
        <v>13057776</v>
      </c>
      <c r="J703" s="142">
        <f t="shared" si="857"/>
        <v>4894244</v>
      </c>
      <c r="K703" s="142">
        <f t="shared" si="857"/>
        <v>7317884</v>
      </c>
      <c r="L703" s="142">
        <f t="shared" si="857"/>
        <v>8991342</v>
      </c>
      <c r="M703" s="142">
        <f t="shared" si="857"/>
        <v>21774</v>
      </c>
      <c r="N703" s="142">
        <f t="shared" si="857"/>
        <v>7678145</v>
      </c>
      <c r="O703" s="142">
        <f t="shared" si="857"/>
        <v>3378300</v>
      </c>
      <c r="P703" s="142">
        <f t="shared" si="857"/>
        <v>148000</v>
      </c>
      <c r="Q703" s="142">
        <f t="shared" si="857"/>
        <v>445903</v>
      </c>
      <c r="R703" s="142">
        <f t="shared" si="857"/>
        <v>1371373</v>
      </c>
      <c r="S703" s="142">
        <f t="shared" si="857"/>
        <v>3234326</v>
      </c>
      <c r="T703" s="142">
        <f t="shared" si="857"/>
        <v>45478326</v>
      </c>
      <c r="U703" s="142">
        <f t="shared" si="857"/>
        <v>605421</v>
      </c>
      <c r="V703" s="142"/>
      <c r="W703" s="142"/>
      <c r="X703" s="142"/>
      <c r="Y703" s="142"/>
      <c r="Z703" s="142"/>
      <c r="AA703" s="142"/>
      <c r="AB703" s="142"/>
      <c r="AC703" s="142"/>
      <c r="AD703" s="142"/>
      <c r="AE703" s="142"/>
      <c r="AF703" s="142"/>
      <c r="AG703" s="146" t="s">
        <v>1284</v>
      </c>
      <c r="AH703" s="144">
        <f t="shared" si="293"/>
        <v>206554793</v>
      </c>
      <c r="AI703" s="145">
        <f t="shared" si="294"/>
        <v>43663</v>
      </c>
      <c r="AJ703" s="144">
        <f t="shared" si="297"/>
        <v>913</v>
      </c>
      <c r="AK703" s="146">
        <v>1.0</v>
      </c>
      <c r="AL703" s="164"/>
      <c r="AM703" s="146">
        <f t="shared" si="845"/>
        <v>18</v>
      </c>
      <c r="AN703" s="142"/>
      <c r="AO703" s="134"/>
      <c r="AP703" s="134"/>
      <c r="AQ703" s="134"/>
      <c r="AR703" s="134"/>
      <c r="AS703" s="134"/>
      <c r="AT703" s="134"/>
      <c r="AU703" s="134"/>
      <c r="AV703" s="134"/>
      <c r="AW703" s="134"/>
      <c r="AX703" s="134"/>
      <c r="AY703" s="134"/>
      <c r="AZ703" s="134"/>
      <c r="BA703" s="134"/>
      <c r="BB703" s="134"/>
    </row>
    <row r="704">
      <c r="A704" s="283" t="str">
        <f>Data!A410</f>
        <v>Melton Borough Council</v>
      </c>
      <c r="B704" s="140">
        <f>Data!E410</f>
        <v>43663</v>
      </c>
      <c r="C704" s="142">
        <f t="shared" ref="C704:U704" si="858">C703</f>
        <v>2738113</v>
      </c>
      <c r="D704" s="142">
        <f t="shared" si="858"/>
        <v>15962814</v>
      </c>
      <c r="E704" s="142">
        <f t="shared" si="858"/>
        <v>6229645</v>
      </c>
      <c r="F704" s="192">
        <f t="shared" si="858"/>
        <v>52117667</v>
      </c>
      <c r="G704" s="142">
        <f t="shared" si="858"/>
        <v>30817800</v>
      </c>
      <c r="H704" s="142">
        <f t="shared" si="858"/>
        <v>2065940</v>
      </c>
      <c r="I704" s="142">
        <f t="shared" si="858"/>
        <v>13057776</v>
      </c>
      <c r="J704" s="142">
        <f t="shared" si="858"/>
        <v>4894244</v>
      </c>
      <c r="K704" s="142">
        <f t="shared" si="858"/>
        <v>7317884</v>
      </c>
      <c r="L704" s="142">
        <f t="shared" si="858"/>
        <v>8991342</v>
      </c>
      <c r="M704" s="142">
        <f t="shared" si="858"/>
        <v>21774</v>
      </c>
      <c r="N704" s="142">
        <f t="shared" si="858"/>
        <v>7678145</v>
      </c>
      <c r="O704" s="142">
        <f t="shared" si="858"/>
        <v>3378300</v>
      </c>
      <c r="P704" s="142">
        <f t="shared" si="858"/>
        <v>148000</v>
      </c>
      <c r="Q704" s="142">
        <f t="shared" si="858"/>
        <v>445903</v>
      </c>
      <c r="R704" s="142">
        <f t="shared" si="858"/>
        <v>1371373</v>
      </c>
      <c r="S704" s="142">
        <f t="shared" si="858"/>
        <v>3234326</v>
      </c>
      <c r="T704" s="142">
        <f t="shared" si="858"/>
        <v>45478326</v>
      </c>
      <c r="U704" s="142">
        <f t="shared" si="858"/>
        <v>605421</v>
      </c>
      <c r="V704" s="142"/>
      <c r="W704" s="142"/>
      <c r="X704" s="142"/>
      <c r="Y704" s="142"/>
      <c r="Z704" s="142"/>
      <c r="AA704" s="142"/>
      <c r="AB704" s="142"/>
      <c r="AC704" s="142"/>
      <c r="AD704" s="142"/>
      <c r="AE704" s="142"/>
      <c r="AF704" s="142"/>
      <c r="AG704" s="146" t="s">
        <v>1284</v>
      </c>
      <c r="AH704" s="144">
        <f t="shared" si="293"/>
        <v>206554793</v>
      </c>
      <c r="AI704" s="145">
        <f t="shared" si="294"/>
        <v>43663</v>
      </c>
      <c r="AJ704" s="144">
        <f t="shared" si="297"/>
        <v>914</v>
      </c>
      <c r="AK704" s="146">
        <v>1.0</v>
      </c>
      <c r="AL704" s="164"/>
      <c r="AM704" s="146">
        <f t="shared" si="845"/>
        <v>18</v>
      </c>
      <c r="AN704" s="142"/>
      <c r="AO704" s="134"/>
      <c r="AP704" s="134"/>
      <c r="AQ704" s="134"/>
      <c r="AR704" s="134"/>
      <c r="AS704" s="134"/>
      <c r="AT704" s="134"/>
      <c r="AU704" s="134"/>
      <c r="AV704" s="134"/>
      <c r="AW704" s="134"/>
      <c r="AX704" s="134"/>
      <c r="AY704" s="134"/>
      <c r="AZ704" s="134"/>
      <c r="BA704" s="134"/>
      <c r="BB704" s="134"/>
    </row>
    <row r="705">
      <c r="A705" s="283" t="str">
        <f>Data!A473</f>
        <v>Rochdale Borough Council</v>
      </c>
      <c r="B705" s="140">
        <f>Data!E473</f>
        <v>43663</v>
      </c>
      <c r="C705" s="142">
        <f t="shared" ref="C705:U705" si="859">C704</f>
        <v>2738113</v>
      </c>
      <c r="D705" s="142">
        <f t="shared" si="859"/>
        <v>15962814</v>
      </c>
      <c r="E705" s="142">
        <f t="shared" si="859"/>
        <v>6229645</v>
      </c>
      <c r="F705" s="192">
        <f t="shared" si="859"/>
        <v>52117667</v>
      </c>
      <c r="G705" s="142">
        <f t="shared" si="859"/>
        <v>30817800</v>
      </c>
      <c r="H705" s="142">
        <f t="shared" si="859"/>
        <v>2065940</v>
      </c>
      <c r="I705" s="142">
        <f t="shared" si="859"/>
        <v>13057776</v>
      </c>
      <c r="J705" s="142">
        <f t="shared" si="859"/>
        <v>4894244</v>
      </c>
      <c r="K705" s="142">
        <f t="shared" si="859"/>
        <v>7317884</v>
      </c>
      <c r="L705" s="142">
        <f t="shared" si="859"/>
        <v>8991342</v>
      </c>
      <c r="M705" s="142">
        <f t="shared" si="859"/>
        <v>21774</v>
      </c>
      <c r="N705" s="142">
        <f t="shared" si="859"/>
        <v>7678145</v>
      </c>
      <c r="O705" s="142">
        <f t="shared" si="859"/>
        <v>3378300</v>
      </c>
      <c r="P705" s="142">
        <f t="shared" si="859"/>
        <v>148000</v>
      </c>
      <c r="Q705" s="142">
        <f t="shared" si="859"/>
        <v>445903</v>
      </c>
      <c r="R705" s="142">
        <f t="shared" si="859"/>
        <v>1371373</v>
      </c>
      <c r="S705" s="142">
        <f t="shared" si="859"/>
        <v>3234326</v>
      </c>
      <c r="T705" s="142">
        <f t="shared" si="859"/>
        <v>45478326</v>
      </c>
      <c r="U705" s="142">
        <f t="shared" si="859"/>
        <v>605421</v>
      </c>
      <c r="V705" s="142"/>
      <c r="W705" s="142"/>
      <c r="X705" s="142"/>
      <c r="Y705" s="142"/>
      <c r="Z705" s="142"/>
      <c r="AA705" s="142"/>
      <c r="AB705" s="142"/>
      <c r="AC705" s="142"/>
      <c r="AD705" s="142"/>
      <c r="AE705" s="142"/>
      <c r="AF705" s="142"/>
      <c r="AG705" s="146" t="s">
        <v>1284</v>
      </c>
      <c r="AH705" s="144">
        <f t="shared" si="293"/>
        <v>206554793</v>
      </c>
      <c r="AI705" s="145">
        <f t="shared" si="294"/>
        <v>43663</v>
      </c>
      <c r="AJ705" s="144">
        <f t="shared" si="297"/>
        <v>915</v>
      </c>
      <c r="AK705" s="146">
        <v>1.0</v>
      </c>
      <c r="AL705" s="164"/>
      <c r="AM705" s="146">
        <f t="shared" si="845"/>
        <v>18</v>
      </c>
      <c r="AN705" s="142"/>
      <c r="AO705" s="134"/>
      <c r="AP705" s="134"/>
      <c r="AQ705" s="134"/>
      <c r="AR705" s="134"/>
      <c r="AS705" s="134"/>
      <c r="AT705" s="134"/>
      <c r="AU705" s="134"/>
      <c r="AV705" s="134"/>
      <c r="AW705" s="134"/>
      <c r="AX705" s="134"/>
      <c r="AY705" s="134"/>
      <c r="AZ705" s="134"/>
      <c r="BA705" s="134"/>
      <c r="BB705" s="134"/>
    </row>
    <row r="706">
      <c r="A706" s="283" t="str">
        <f>Data!A489</f>
        <v>Salford City Council</v>
      </c>
      <c r="B706" s="140">
        <f>Data!E489</f>
        <v>43663</v>
      </c>
      <c r="C706" s="142">
        <f t="shared" ref="C706:U706" si="860">C705</f>
        <v>2738113</v>
      </c>
      <c r="D706" s="142">
        <f t="shared" si="860"/>
        <v>15962814</v>
      </c>
      <c r="E706" s="142">
        <f t="shared" si="860"/>
        <v>6229645</v>
      </c>
      <c r="F706" s="192">
        <f t="shared" si="860"/>
        <v>52117667</v>
      </c>
      <c r="G706" s="142">
        <f t="shared" si="860"/>
        <v>30817800</v>
      </c>
      <c r="H706" s="142">
        <f t="shared" si="860"/>
        <v>2065940</v>
      </c>
      <c r="I706" s="142">
        <f t="shared" si="860"/>
        <v>13057776</v>
      </c>
      <c r="J706" s="142">
        <f t="shared" si="860"/>
        <v>4894244</v>
      </c>
      <c r="K706" s="142">
        <f t="shared" si="860"/>
        <v>7317884</v>
      </c>
      <c r="L706" s="142">
        <f t="shared" si="860"/>
        <v>8991342</v>
      </c>
      <c r="M706" s="142">
        <f t="shared" si="860"/>
        <v>21774</v>
      </c>
      <c r="N706" s="142">
        <f t="shared" si="860"/>
        <v>7678145</v>
      </c>
      <c r="O706" s="142">
        <f t="shared" si="860"/>
        <v>3378300</v>
      </c>
      <c r="P706" s="142">
        <f t="shared" si="860"/>
        <v>148000</v>
      </c>
      <c r="Q706" s="142">
        <f t="shared" si="860"/>
        <v>445903</v>
      </c>
      <c r="R706" s="142">
        <f t="shared" si="860"/>
        <v>1371373</v>
      </c>
      <c r="S706" s="142">
        <f t="shared" si="860"/>
        <v>3234326</v>
      </c>
      <c r="T706" s="142">
        <f t="shared" si="860"/>
        <v>45478326</v>
      </c>
      <c r="U706" s="142">
        <f t="shared" si="860"/>
        <v>605421</v>
      </c>
      <c r="V706" s="142"/>
      <c r="W706" s="142"/>
      <c r="X706" s="142"/>
      <c r="Y706" s="142"/>
      <c r="Z706" s="142"/>
      <c r="AA706" s="142"/>
      <c r="AB706" s="142"/>
      <c r="AC706" s="142"/>
      <c r="AD706" s="142"/>
      <c r="AE706" s="142"/>
      <c r="AF706" s="142"/>
      <c r="AG706" s="146" t="s">
        <v>1284</v>
      </c>
      <c r="AH706" s="144">
        <f t="shared" si="293"/>
        <v>206554793</v>
      </c>
      <c r="AI706" s="145">
        <f t="shared" si="294"/>
        <v>43663</v>
      </c>
      <c r="AJ706" s="144">
        <f t="shared" si="297"/>
        <v>916</v>
      </c>
      <c r="AK706" s="146">
        <v>1.0</v>
      </c>
      <c r="AL706" s="164"/>
      <c r="AM706" s="146">
        <f t="shared" si="845"/>
        <v>18</v>
      </c>
      <c r="AN706" s="142"/>
      <c r="AO706" s="134"/>
      <c r="AP706" s="134"/>
      <c r="AQ706" s="134"/>
      <c r="AR706" s="134"/>
      <c r="AS706" s="134"/>
      <c r="AT706" s="134"/>
      <c r="AU706" s="134"/>
      <c r="AV706" s="134"/>
      <c r="AW706" s="134"/>
      <c r="AX706" s="134"/>
      <c r="AY706" s="134"/>
      <c r="AZ706" s="134"/>
      <c r="BA706" s="134"/>
      <c r="BB706" s="134"/>
    </row>
    <row r="707">
      <c r="A707" s="283" t="str">
        <f>Data!A557</f>
        <v>Tunbridge Wells Borough Council</v>
      </c>
      <c r="B707" s="140">
        <f>Data!E557</f>
        <v>43663</v>
      </c>
      <c r="C707" s="142">
        <f t="shared" ref="C707:U707" si="861">C706</f>
        <v>2738113</v>
      </c>
      <c r="D707" s="142">
        <f t="shared" si="861"/>
        <v>15962814</v>
      </c>
      <c r="E707" s="142">
        <f t="shared" si="861"/>
        <v>6229645</v>
      </c>
      <c r="F707" s="192">
        <f t="shared" si="861"/>
        <v>52117667</v>
      </c>
      <c r="G707" s="142">
        <f t="shared" si="861"/>
        <v>30817800</v>
      </c>
      <c r="H707" s="142">
        <f t="shared" si="861"/>
        <v>2065940</v>
      </c>
      <c r="I707" s="142">
        <f t="shared" si="861"/>
        <v>13057776</v>
      </c>
      <c r="J707" s="142">
        <f t="shared" si="861"/>
        <v>4894244</v>
      </c>
      <c r="K707" s="142">
        <f t="shared" si="861"/>
        <v>7317884</v>
      </c>
      <c r="L707" s="142">
        <f t="shared" si="861"/>
        <v>8991342</v>
      </c>
      <c r="M707" s="142">
        <f t="shared" si="861"/>
        <v>21774</v>
      </c>
      <c r="N707" s="142">
        <f t="shared" si="861"/>
        <v>7678145</v>
      </c>
      <c r="O707" s="142">
        <f t="shared" si="861"/>
        <v>3378300</v>
      </c>
      <c r="P707" s="142">
        <f t="shared" si="861"/>
        <v>148000</v>
      </c>
      <c r="Q707" s="142">
        <f t="shared" si="861"/>
        <v>445903</v>
      </c>
      <c r="R707" s="142">
        <f t="shared" si="861"/>
        <v>1371373</v>
      </c>
      <c r="S707" s="142">
        <f t="shared" si="861"/>
        <v>3234326</v>
      </c>
      <c r="T707" s="142">
        <f t="shared" si="861"/>
        <v>45478326</v>
      </c>
      <c r="U707" s="142">
        <f t="shared" si="861"/>
        <v>605421</v>
      </c>
      <c r="V707" s="142"/>
      <c r="W707" s="142"/>
      <c r="X707" s="142"/>
      <c r="Y707" s="142"/>
      <c r="Z707" s="142"/>
      <c r="AA707" s="142"/>
      <c r="AB707" s="142"/>
      <c r="AC707" s="142"/>
      <c r="AD707" s="142"/>
      <c r="AE707" s="142"/>
      <c r="AF707" s="142"/>
      <c r="AG707" s="146" t="s">
        <v>1284</v>
      </c>
      <c r="AH707" s="144">
        <f t="shared" si="293"/>
        <v>206554793</v>
      </c>
      <c r="AI707" s="145">
        <f t="shared" si="294"/>
        <v>43663</v>
      </c>
      <c r="AJ707" s="144">
        <f t="shared" si="297"/>
        <v>917</v>
      </c>
      <c r="AK707" s="146">
        <v>1.0</v>
      </c>
      <c r="AL707" s="164"/>
      <c r="AM707" s="146">
        <f t="shared" si="845"/>
        <v>18</v>
      </c>
      <c r="AN707" s="142"/>
      <c r="AO707" s="134"/>
      <c r="AP707" s="134"/>
      <c r="AQ707" s="134"/>
      <c r="AR707" s="134"/>
      <c r="AS707" s="134"/>
      <c r="AT707" s="134"/>
      <c r="AU707" s="134"/>
      <c r="AV707" s="134"/>
      <c r="AW707" s="134"/>
      <c r="AX707" s="134"/>
      <c r="AY707" s="134"/>
      <c r="AZ707" s="134"/>
      <c r="BA707" s="134"/>
      <c r="BB707" s="134"/>
    </row>
    <row r="708">
      <c r="A708" s="283" t="str">
        <f>Data!A566</f>
        <v>Wandsworth London Borough Council</v>
      </c>
      <c r="B708" s="140">
        <f>Data!E566</f>
        <v>43663</v>
      </c>
      <c r="C708" s="142">
        <f t="shared" ref="C708:U708" si="862">C707</f>
        <v>2738113</v>
      </c>
      <c r="D708" s="142">
        <f t="shared" si="862"/>
        <v>15962814</v>
      </c>
      <c r="E708" s="142">
        <f t="shared" si="862"/>
        <v>6229645</v>
      </c>
      <c r="F708" s="192">
        <f t="shared" si="862"/>
        <v>52117667</v>
      </c>
      <c r="G708" s="142">
        <f t="shared" si="862"/>
        <v>30817800</v>
      </c>
      <c r="H708" s="142">
        <f t="shared" si="862"/>
        <v>2065940</v>
      </c>
      <c r="I708" s="142">
        <f t="shared" si="862"/>
        <v>13057776</v>
      </c>
      <c r="J708" s="142">
        <f t="shared" si="862"/>
        <v>4894244</v>
      </c>
      <c r="K708" s="142">
        <f t="shared" si="862"/>
        <v>7317884</v>
      </c>
      <c r="L708" s="142">
        <f t="shared" si="862"/>
        <v>8991342</v>
      </c>
      <c r="M708" s="142">
        <f t="shared" si="862"/>
        <v>21774</v>
      </c>
      <c r="N708" s="142">
        <f t="shared" si="862"/>
        <v>7678145</v>
      </c>
      <c r="O708" s="142">
        <f t="shared" si="862"/>
        <v>3378300</v>
      </c>
      <c r="P708" s="142">
        <f t="shared" si="862"/>
        <v>148000</v>
      </c>
      <c r="Q708" s="142">
        <f t="shared" si="862"/>
        <v>445903</v>
      </c>
      <c r="R708" s="142">
        <f t="shared" si="862"/>
        <v>1371373</v>
      </c>
      <c r="S708" s="142">
        <f t="shared" si="862"/>
        <v>3234326</v>
      </c>
      <c r="T708" s="142">
        <f t="shared" si="862"/>
        <v>45478326</v>
      </c>
      <c r="U708" s="142">
        <f t="shared" si="862"/>
        <v>605421</v>
      </c>
      <c r="V708" s="142"/>
      <c r="W708" s="142"/>
      <c r="X708" s="142"/>
      <c r="Y708" s="142"/>
      <c r="Z708" s="142"/>
      <c r="AA708" s="142"/>
      <c r="AB708" s="142"/>
      <c r="AC708" s="142"/>
      <c r="AD708" s="142"/>
      <c r="AE708" s="142"/>
      <c r="AF708" s="142"/>
      <c r="AG708" s="146" t="s">
        <v>1284</v>
      </c>
      <c r="AH708" s="144">
        <f t="shared" si="293"/>
        <v>206554793</v>
      </c>
      <c r="AI708" s="145">
        <f t="shared" si="294"/>
        <v>43663</v>
      </c>
      <c r="AJ708" s="144">
        <f t="shared" si="297"/>
        <v>918</v>
      </c>
      <c r="AK708" s="146">
        <v>1.0</v>
      </c>
      <c r="AL708" s="164"/>
      <c r="AM708" s="146">
        <f t="shared" si="845"/>
        <v>18</v>
      </c>
      <c r="AN708" s="142"/>
      <c r="AO708" s="134"/>
      <c r="AP708" s="134"/>
      <c r="AQ708" s="134"/>
      <c r="AR708" s="134"/>
      <c r="AS708" s="134"/>
      <c r="AT708" s="134"/>
      <c r="AU708" s="134"/>
      <c r="AV708" s="134"/>
      <c r="AW708" s="134"/>
      <c r="AX708" s="134"/>
      <c r="AY708" s="134"/>
      <c r="AZ708" s="134"/>
      <c r="BA708" s="134"/>
      <c r="BB708" s="134"/>
    </row>
    <row r="709">
      <c r="A709" s="283" t="str">
        <f>Data!A595</f>
        <v>Wigan Metropolitan Borough Council</v>
      </c>
      <c r="B709" s="140">
        <f>Data!E595</f>
        <v>43663</v>
      </c>
      <c r="C709" s="142">
        <f t="shared" ref="C709:U709" si="863">C708</f>
        <v>2738113</v>
      </c>
      <c r="D709" s="142">
        <f t="shared" si="863"/>
        <v>15962814</v>
      </c>
      <c r="E709" s="142">
        <f t="shared" si="863"/>
        <v>6229645</v>
      </c>
      <c r="F709" s="192">
        <f t="shared" si="863"/>
        <v>52117667</v>
      </c>
      <c r="G709" s="142">
        <f t="shared" si="863"/>
        <v>30817800</v>
      </c>
      <c r="H709" s="142">
        <f t="shared" si="863"/>
        <v>2065940</v>
      </c>
      <c r="I709" s="142">
        <f t="shared" si="863"/>
        <v>13057776</v>
      </c>
      <c r="J709" s="142">
        <f t="shared" si="863"/>
        <v>4894244</v>
      </c>
      <c r="K709" s="142">
        <f t="shared" si="863"/>
        <v>7317884</v>
      </c>
      <c r="L709" s="142">
        <f t="shared" si="863"/>
        <v>8991342</v>
      </c>
      <c r="M709" s="142">
        <f t="shared" si="863"/>
        <v>21774</v>
      </c>
      <c r="N709" s="142">
        <f t="shared" si="863"/>
        <v>7678145</v>
      </c>
      <c r="O709" s="142">
        <f t="shared" si="863"/>
        <v>3378300</v>
      </c>
      <c r="P709" s="142">
        <f t="shared" si="863"/>
        <v>148000</v>
      </c>
      <c r="Q709" s="142">
        <f t="shared" si="863"/>
        <v>445903</v>
      </c>
      <c r="R709" s="142">
        <f t="shared" si="863"/>
        <v>1371373</v>
      </c>
      <c r="S709" s="142">
        <f t="shared" si="863"/>
        <v>3234326</v>
      </c>
      <c r="T709" s="142">
        <f t="shared" si="863"/>
        <v>45478326</v>
      </c>
      <c r="U709" s="142">
        <f t="shared" si="863"/>
        <v>605421</v>
      </c>
      <c r="V709" s="142"/>
      <c r="W709" s="142"/>
      <c r="X709" s="142"/>
      <c r="Y709" s="142"/>
      <c r="Z709" s="142"/>
      <c r="AA709" s="142"/>
      <c r="AB709" s="142"/>
      <c r="AC709" s="142"/>
      <c r="AD709" s="142"/>
      <c r="AE709" s="142"/>
      <c r="AF709" s="142"/>
      <c r="AG709" s="146" t="s">
        <v>1284</v>
      </c>
      <c r="AH709" s="144">
        <f t="shared" si="293"/>
        <v>206554793</v>
      </c>
      <c r="AI709" s="145">
        <f t="shared" si="294"/>
        <v>43663</v>
      </c>
      <c r="AJ709" s="144">
        <f t="shared" si="297"/>
        <v>919</v>
      </c>
      <c r="AK709" s="146">
        <v>1.0</v>
      </c>
      <c r="AL709" s="164"/>
      <c r="AM709" s="146">
        <f t="shared" si="845"/>
        <v>18</v>
      </c>
      <c r="AN709" s="142"/>
      <c r="AO709" s="134"/>
      <c r="AP709" s="134"/>
      <c r="AQ709" s="134"/>
      <c r="AR709" s="134"/>
      <c r="AS709" s="134"/>
      <c r="AT709" s="134"/>
      <c r="AU709" s="134"/>
      <c r="AV709" s="134"/>
      <c r="AW709" s="134"/>
      <c r="AX709" s="134"/>
      <c r="AY709" s="134"/>
      <c r="AZ709" s="134"/>
      <c r="BA709" s="134"/>
      <c r="BB709" s="134"/>
    </row>
    <row r="710">
      <c r="A710" s="283" t="str">
        <f>Data!A604</f>
        <v>Wolverhampton City Council</v>
      </c>
      <c r="B710" s="140">
        <f>Data!E604</f>
        <v>43663</v>
      </c>
      <c r="C710" s="142">
        <f t="shared" ref="C710:U710" si="864">C709</f>
        <v>2738113</v>
      </c>
      <c r="D710" s="142">
        <f t="shared" si="864"/>
        <v>15962814</v>
      </c>
      <c r="E710" s="142">
        <f t="shared" si="864"/>
        <v>6229645</v>
      </c>
      <c r="F710" s="192">
        <f t="shared" si="864"/>
        <v>52117667</v>
      </c>
      <c r="G710" s="142">
        <f t="shared" si="864"/>
        <v>30817800</v>
      </c>
      <c r="H710" s="142">
        <f t="shared" si="864"/>
        <v>2065940</v>
      </c>
      <c r="I710" s="142">
        <f t="shared" si="864"/>
        <v>13057776</v>
      </c>
      <c r="J710" s="142">
        <f t="shared" si="864"/>
        <v>4894244</v>
      </c>
      <c r="K710" s="142">
        <f t="shared" si="864"/>
        <v>7317884</v>
      </c>
      <c r="L710" s="142">
        <f t="shared" si="864"/>
        <v>8991342</v>
      </c>
      <c r="M710" s="142">
        <f t="shared" si="864"/>
        <v>21774</v>
      </c>
      <c r="N710" s="142">
        <f t="shared" si="864"/>
        <v>7678145</v>
      </c>
      <c r="O710" s="142">
        <f t="shared" si="864"/>
        <v>3378300</v>
      </c>
      <c r="P710" s="142">
        <f t="shared" si="864"/>
        <v>148000</v>
      </c>
      <c r="Q710" s="142">
        <f t="shared" si="864"/>
        <v>445903</v>
      </c>
      <c r="R710" s="142">
        <f t="shared" si="864"/>
        <v>1371373</v>
      </c>
      <c r="S710" s="142">
        <f t="shared" si="864"/>
        <v>3234326</v>
      </c>
      <c r="T710" s="142">
        <f t="shared" si="864"/>
        <v>45478326</v>
      </c>
      <c r="U710" s="142">
        <f t="shared" si="864"/>
        <v>605421</v>
      </c>
      <c r="V710" s="142"/>
      <c r="W710" s="142"/>
      <c r="X710" s="142"/>
      <c r="Y710" s="142"/>
      <c r="Z710" s="142"/>
      <c r="AA710" s="142"/>
      <c r="AB710" s="142"/>
      <c r="AC710" s="142"/>
      <c r="AD710" s="142"/>
      <c r="AE710" s="142"/>
      <c r="AF710" s="142"/>
      <c r="AG710" s="146" t="s">
        <v>1284</v>
      </c>
      <c r="AH710" s="144">
        <f t="shared" si="293"/>
        <v>206554793</v>
      </c>
      <c r="AI710" s="145">
        <f t="shared" si="294"/>
        <v>43663</v>
      </c>
      <c r="AJ710" s="144">
        <f t="shared" si="297"/>
        <v>920</v>
      </c>
      <c r="AK710" s="146">
        <v>1.0</v>
      </c>
      <c r="AL710" s="164"/>
      <c r="AM710" s="146">
        <f t="shared" si="845"/>
        <v>18</v>
      </c>
      <c r="AN710" s="142"/>
      <c r="AO710" s="134"/>
      <c r="AP710" s="134"/>
      <c r="AQ710" s="134"/>
      <c r="AR710" s="134"/>
      <c r="AS710" s="134"/>
      <c r="AT710" s="134"/>
      <c r="AU710" s="134"/>
      <c r="AV710" s="134"/>
      <c r="AW710" s="134"/>
      <c r="AX710" s="134"/>
      <c r="AY710" s="134"/>
      <c r="AZ710" s="134"/>
      <c r="BA710" s="134"/>
      <c r="BB710" s="134"/>
    </row>
    <row r="711">
      <c r="A711" s="283" t="str">
        <f>Data!A584</f>
        <v>West Lancashire Borough Council</v>
      </c>
      <c r="B711" s="140">
        <f>Data!E584</f>
        <v>43663</v>
      </c>
      <c r="C711" s="142">
        <f t="shared" ref="C711:E711" si="865">C710</f>
        <v>2738113</v>
      </c>
      <c r="D711" s="142">
        <f t="shared" si="865"/>
        <v>15962814</v>
      </c>
      <c r="E711" s="142">
        <f t="shared" si="865"/>
        <v>6229645</v>
      </c>
      <c r="F711" s="210">
        <f>Data!D584+F710</f>
        <v>52231616</v>
      </c>
      <c r="G711" s="142">
        <f t="shared" ref="G711:U711" si="866">G710</f>
        <v>30817800</v>
      </c>
      <c r="H711" s="142">
        <f t="shared" si="866"/>
        <v>2065940</v>
      </c>
      <c r="I711" s="142">
        <f t="shared" si="866"/>
        <v>13057776</v>
      </c>
      <c r="J711" s="142">
        <f t="shared" si="866"/>
        <v>4894244</v>
      </c>
      <c r="K711" s="142">
        <f t="shared" si="866"/>
        <v>7317884</v>
      </c>
      <c r="L711" s="142">
        <f t="shared" si="866"/>
        <v>8991342</v>
      </c>
      <c r="M711" s="142">
        <f t="shared" si="866"/>
        <v>21774</v>
      </c>
      <c r="N711" s="142">
        <f t="shared" si="866"/>
        <v>7678145</v>
      </c>
      <c r="O711" s="142">
        <f t="shared" si="866"/>
        <v>3378300</v>
      </c>
      <c r="P711" s="142">
        <f t="shared" si="866"/>
        <v>148000</v>
      </c>
      <c r="Q711" s="142">
        <f t="shared" si="866"/>
        <v>445903</v>
      </c>
      <c r="R711" s="142">
        <f t="shared" si="866"/>
        <v>1371373</v>
      </c>
      <c r="S711" s="142">
        <f t="shared" si="866"/>
        <v>3234326</v>
      </c>
      <c r="T711" s="142">
        <f t="shared" si="866"/>
        <v>45478326</v>
      </c>
      <c r="U711" s="142">
        <f t="shared" si="866"/>
        <v>605421</v>
      </c>
      <c r="V711" s="142"/>
      <c r="W711" s="142"/>
      <c r="X711" s="142"/>
      <c r="Y711" s="142"/>
      <c r="Z711" s="142"/>
      <c r="AA711" s="142"/>
      <c r="AB711" s="142"/>
      <c r="AC711" s="142"/>
      <c r="AD711" s="142"/>
      <c r="AE711" s="142"/>
      <c r="AF711" s="142"/>
      <c r="AG711" s="146" t="s">
        <v>1284</v>
      </c>
      <c r="AH711" s="144">
        <f t="shared" si="293"/>
        <v>206668742</v>
      </c>
      <c r="AI711" s="145">
        <f t="shared" si="294"/>
        <v>43663</v>
      </c>
      <c r="AJ711" s="144">
        <f t="shared" si="297"/>
        <v>921</v>
      </c>
      <c r="AK711" s="146">
        <v>1.0</v>
      </c>
      <c r="AL711" s="164"/>
      <c r="AM711" s="146">
        <f t="shared" si="845"/>
        <v>18</v>
      </c>
      <c r="AN711" s="142"/>
      <c r="AO711" s="134"/>
      <c r="AP711" s="134"/>
      <c r="AQ711" s="134"/>
      <c r="AR711" s="134"/>
      <c r="AS711" s="134"/>
      <c r="AT711" s="134"/>
      <c r="AU711" s="134"/>
      <c r="AV711" s="134"/>
      <c r="AW711" s="134"/>
      <c r="AX711" s="134"/>
      <c r="AY711" s="134"/>
      <c r="AZ711" s="134"/>
      <c r="BA711" s="134"/>
      <c r="BB711" s="134"/>
    </row>
    <row r="712">
      <c r="A712" s="203" t="str">
        <f>Data!A800</f>
        <v>Hullhorst Municipal Council</v>
      </c>
      <c r="B712" s="140">
        <f>Data!E800</f>
        <v>43663</v>
      </c>
      <c r="C712" s="142">
        <f t="shared" ref="C712:J712" si="867">C711</f>
        <v>2738113</v>
      </c>
      <c r="D712" s="142">
        <f t="shared" si="867"/>
        <v>15962814</v>
      </c>
      <c r="E712" s="142">
        <f t="shared" si="867"/>
        <v>6229645</v>
      </c>
      <c r="F712" s="142">
        <f t="shared" si="867"/>
        <v>52231616</v>
      </c>
      <c r="G712" s="142">
        <f t="shared" si="867"/>
        <v>30817800</v>
      </c>
      <c r="H712" s="142">
        <f t="shared" si="867"/>
        <v>2065940</v>
      </c>
      <c r="I712" s="142">
        <f t="shared" si="867"/>
        <v>13057776</v>
      </c>
      <c r="J712" s="142">
        <f t="shared" si="867"/>
        <v>4894244</v>
      </c>
      <c r="K712" s="141">
        <f>Data!D800+K711</f>
        <v>7331695</v>
      </c>
      <c r="L712" s="142">
        <f t="shared" ref="L712:U712" si="868">L711</f>
        <v>8991342</v>
      </c>
      <c r="M712" s="142">
        <f t="shared" si="868"/>
        <v>21774</v>
      </c>
      <c r="N712" s="142">
        <f t="shared" si="868"/>
        <v>7678145</v>
      </c>
      <c r="O712" s="142">
        <f t="shared" si="868"/>
        <v>3378300</v>
      </c>
      <c r="P712" s="142">
        <f t="shared" si="868"/>
        <v>148000</v>
      </c>
      <c r="Q712" s="142">
        <f t="shared" si="868"/>
        <v>445903</v>
      </c>
      <c r="R712" s="142">
        <f t="shared" si="868"/>
        <v>1371373</v>
      </c>
      <c r="S712" s="142">
        <f t="shared" si="868"/>
        <v>3234326</v>
      </c>
      <c r="T712" s="142">
        <f t="shared" si="868"/>
        <v>45478326</v>
      </c>
      <c r="U712" s="142">
        <f t="shared" si="868"/>
        <v>605421</v>
      </c>
      <c r="V712" s="142"/>
      <c r="W712" s="142"/>
      <c r="X712" s="142"/>
      <c r="Y712" s="142"/>
      <c r="Z712" s="142"/>
      <c r="AA712" s="142"/>
      <c r="AB712" s="142"/>
      <c r="AC712" s="142"/>
      <c r="AD712" s="142"/>
      <c r="AE712" s="142"/>
      <c r="AF712" s="142"/>
      <c r="AG712" s="146" t="s">
        <v>2360</v>
      </c>
      <c r="AH712" s="144">
        <f t="shared" si="293"/>
        <v>206682553</v>
      </c>
      <c r="AI712" s="145">
        <f t="shared" si="294"/>
        <v>43663</v>
      </c>
      <c r="AJ712" s="144">
        <f t="shared" si="297"/>
        <v>922</v>
      </c>
      <c r="AK712" s="146">
        <v>1.0</v>
      </c>
      <c r="AL712" s="146">
        <f t="shared" ref="AL712:AL713" si="870">sum(AK167:AK712)</f>
        <v>921</v>
      </c>
      <c r="AM712" s="146">
        <f>AM710</f>
        <v>18</v>
      </c>
      <c r="AN712" s="142"/>
      <c r="AO712" s="134"/>
      <c r="AP712" s="134"/>
      <c r="AQ712" s="134"/>
      <c r="AR712" s="134"/>
      <c r="AS712" s="134"/>
      <c r="AT712" s="134"/>
      <c r="AU712" s="134"/>
      <c r="AV712" s="134"/>
      <c r="AW712" s="134"/>
      <c r="AX712" s="134"/>
      <c r="AY712" s="134"/>
      <c r="AZ712" s="134"/>
      <c r="BA712" s="134"/>
      <c r="BB712" s="134"/>
    </row>
    <row r="713">
      <c r="A713" s="280" t="str">
        <f>Data!A670</f>
        <v>North Cowichan Municipal Council</v>
      </c>
      <c r="B713" s="140">
        <f>Data!E670</f>
        <v>43663</v>
      </c>
      <c r="C713" s="142">
        <f t="shared" ref="C713:U713" si="869">C712</f>
        <v>2738113</v>
      </c>
      <c r="D713" s="142">
        <f t="shared" si="869"/>
        <v>15962814</v>
      </c>
      <c r="E713" s="142">
        <f t="shared" si="869"/>
        <v>6229645</v>
      </c>
      <c r="F713" s="142">
        <f t="shared" si="869"/>
        <v>52231616</v>
      </c>
      <c r="G713" s="192">
        <f t="shared" si="869"/>
        <v>30817800</v>
      </c>
      <c r="H713" s="142">
        <f t="shared" si="869"/>
        <v>2065940</v>
      </c>
      <c r="I713" s="142">
        <f t="shared" si="869"/>
        <v>13057776</v>
      </c>
      <c r="J713" s="142">
        <f t="shared" si="869"/>
        <v>4894244</v>
      </c>
      <c r="K713" s="142">
        <f t="shared" si="869"/>
        <v>7331695</v>
      </c>
      <c r="L713" s="142">
        <f t="shared" si="869"/>
        <v>8991342</v>
      </c>
      <c r="M713" s="142">
        <f t="shared" si="869"/>
        <v>21774</v>
      </c>
      <c r="N713" s="142">
        <f t="shared" si="869"/>
        <v>7678145</v>
      </c>
      <c r="O713" s="142">
        <f t="shared" si="869"/>
        <v>3378300</v>
      </c>
      <c r="P713" s="142">
        <f t="shared" si="869"/>
        <v>148000</v>
      </c>
      <c r="Q713" s="142">
        <f t="shared" si="869"/>
        <v>445903</v>
      </c>
      <c r="R713" s="142">
        <f t="shared" si="869"/>
        <v>1371373</v>
      </c>
      <c r="S713" s="142">
        <f t="shared" si="869"/>
        <v>3234326</v>
      </c>
      <c r="T713" s="142">
        <f t="shared" si="869"/>
        <v>45478326</v>
      </c>
      <c r="U713" s="142">
        <f t="shared" si="869"/>
        <v>605421</v>
      </c>
      <c r="V713" s="142"/>
      <c r="W713" s="142"/>
      <c r="X713" s="142"/>
      <c r="Y713" s="142"/>
      <c r="Z713" s="142"/>
      <c r="AA713" s="142"/>
      <c r="AB713" s="142"/>
      <c r="AC713" s="142"/>
      <c r="AD713" s="142"/>
      <c r="AE713" s="142"/>
      <c r="AF713" s="142"/>
      <c r="AG713" s="146" t="s">
        <v>1206</v>
      </c>
      <c r="AH713" s="144">
        <f t="shared" si="293"/>
        <v>206682553</v>
      </c>
      <c r="AI713" s="145">
        <f t="shared" si="294"/>
        <v>43663</v>
      </c>
      <c r="AJ713" s="144">
        <f t="shared" si="297"/>
        <v>923</v>
      </c>
      <c r="AK713" s="146">
        <v>1.0</v>
      </c>
      <c r="AL713" s="146">
        <f t="shared" si="870"/>
        <v>921</v>
      </c>
      <c r="AM713" s="146">
        <f t="shared" ref="AM713:AM727" si="872">AM712</f>
        <v>18</v>
      </c>
      <c r="AN713" s="142"/>
      <c r="AO713" s="134"/>
      <c r="AP713" s="134"/>
      <c r="AQ713" s="134"/>
      <c r="AR713" s="134"/>
      <c r="AS713" s="134"/>
      <c r="AT713" s="134"/>
      <c r="AU713" s="134"/>
      <c r="AV713" s="134"/>
      <c r="AW713" s="134"/>
      <c r="AX713" s="134"/>
      <c r="AY713" s="134"/>
      <c r="AZ713" s="134"/>
      <c r="BA713" s="134"/>
      <c r="BB713" s="134"/>
    </row>
    <row r="714">
      <c r="A714" s="203" t="str">
        <f>Data!A80</f>
        <v>Noosa Shire Council</v>
      </c>
      <c r="B714" s="140">
        <f>Data!E80</f>
        <v>43664</v>
      </c>
      <c r="C714" s="141">
        <f>Data!D80+C713</f>
        <v>2790262</v>
      </c>
      <c r="D714" s="142">
        <f t="shared" ref="D714:U714" si="871">D713</f>
        <v>15962814</v>
      </c>
      <c r="E714" s="142">
        <f t="shared" si="871"/>
        <v>6229645</v>
      </c>
      <c r="F714" s="142">
        <f t="shared" si="871"/>
        <v>52231616</v>
      </c>
      <c r="G714" s="142">
        <f t="shared" si="871"/>
        <v>30817800</v>
      </c>
      <c r="H714" s="142">
        <f t="shared" si="871"/>
        <v>2065940</v>
      </c>
      <c r="I714" s="142">
        <f t="shared" si="871"/>
        <v>13057776</v>
      </c>
      <c r="J714" s="142">
        <f t="shared" si="871"/>
        <v>4894244</v>
      </c>
      <c r="K714" s="142">
        <f t="shared" si="871"/>
        <v>7331695</v>
      </c>
      <c r="L714" s="142">
        <f t="shared" si="871"/>
        <v>8991342</v>
      </c>
      <c r="M714" s="142">
        <f t="shared" si="871"/>
        <v>21774</v>
      </c>
      <c r="N714" s="142">
        <f t="shared" si="871"/>
        <v>7678145</v>
      </c>
      <c r="O714" s="142">
        <f t="shared" si="871"/>
        <v>3378300</v>
      </c>
      <c r="P714" s="142">
        <f t="shared" si="871"/>
        <v>148000</v>
      </c>
      <c r="Q714" s="142">
        <f t="shared" si="871"/>
        <v>445903</v>
      </c>
      <c r="R714" s="142">
        <f t="shared" si="871"/>
        <v>1371373</v>
      </c>
      <c r="S714" s="142">
        <f t="shared" si="871"/>
        <v>3234326</v>
      </c>
      <c r="T714" s="142">
        <f t="shared" si="871"/>
        <v>45478326</v>
      </c>
      <c r="U714" s="142">
        <f t="shared" si="871"/>
        <v>605421</v>
      </c>
      <c r="V714" s="142"/>
      <c r="W714" s="142"/>
      <c r="X714" s="142"/>
      <c r="Y714" s="142"/>
      <c r="Z714" s="142"/>
      <c r="AA714" s="142"/>
      <c r="AB714" s="142"/>
      <c r="AC714" s="142"/>
      <c r="AD714" s="142"/>
      <c r="AE714" s="142"/>
      <c r="AF714" s="142"/>
      <c r="AG714" s="146" t="s">
        <v>974</v>
      </c>
      <c r="AH714" s="144">
        <f t="shared" si="293"/>
        <v>206734702</v>
      </c>
      <c r="AI714" s="145">
        <f t="shared" si="294"/>
        <v>43664</v>
      </c>
      <c r="AJ714" s="144">
        <f t="shared" si="297"/>
        <v>924</v>
      </c>
      <c r="AK714" s="146">
        <v>1.0</v>
      </c>
      <c r="AL714" s="146">
        <f>sum(AK166:AK714)</f>
        <v>924</v>
      </c>
      <c r="AM714" s="146">
        <f t="shared" si="872"/>
        <v>18</v>
      </c>
      <c r="AN714" s="142"/>
      <c r="AO714" s="134"/>
      <c r="AP714" s="134"/>
      <c r="AQ714" s="134"/>
      <c r="AR714" s="134"/>
      <c r="AS714" s="134"/>
      <c r="AT714" s="134"/>
      <c r="AU714" s="134"/>
      <c r="AV714" s="134"/>
      <c r="AW714" s="134"/>
      <c r="AX714" s="134"/>
      <c r="AY714" s="134"/>
      <c r="AZ714" s="134"/>
      <c r="BA714" s="134"/>
      <c r="BB714" s="134"/>
    </row>
    <row r="715">
      <c r="A715" s="283" t="str">
        <f>Data!A162</f>
        <v>Adur and Worthing Councils</v>
      </c>
      <c r="B715" s="140">
        <f>Data!E162</f>
        <v>43664</v>
      </c>
      <c r="C715" s="142">
        <f t="shared" ref="C715:U715" si="873">C714</f>
        <v>2790262</v>
      </c>
      <c r="D715" s="142">
        <f t="shared" si="873"/>
        <v>15962814</v>
      </c>
      <c r="E715" s="142">
        <f t="shared" si="873"/>
        <v>6229645</v>
      </c>
      <c r="F715" s="192">
        <f t="shared" si="873"/>
        <v>52231616</v>
      </c>
      <c r="G715" s="142">
        <f t="shared" si="873"/>
        <v>30817800</v>
      </c>
      <c r="H715" s="142">
        <f t="shared" si="873"/>
        <v>2065940</v>
      </c>
      <c r="I715" s="142">
        <f t="shared" si="873"/>
        <v>13057776</v>
      </c>
      <c r="J715" s="142">
        <f t="shared" si="873"/>
        <v>4894244</v>
      </c>
      <c r="K715" s="142">
        <f t="shared" si="873"/>
        <v>7331695</v>
      </c>
      <c r="L715" s="142">
        <f t="shared" si="873"/>
        <v>8991342</v>
      </c>
      <c r="M715" s="142">
        <f t="shared" si="873"/>
        <v>21774</v>
      </c>
      <c r="N715" s="142">
        <f t="shared" si="873"/>
        <v>7678145</v>
      </c>
      <c r="O715" s="142">
        <f t="shared" si="873"/>
        <v>3378300</v>
      </c>
      <c r="P715" s="142">
        <f t="shared" si="873"/>
        <v>148000</v>
      </c>
      <c r="Q715" s="142">
        <f t="shared" si="873"/>
        <v>445903</v>
      </c>
      <c r="R715" s="142">
        <f t="shared" si="873"/>
        <v>1371373</v>
      </c>
      <c r="S715" s="142">
        <f t="shared" si="873"/>
        <v>3234326</v>
      </c>
      <c r="T715" s="142">
        <f t="shared" si="873"/>
        <v>45478326</v>
      </c>
      <c r="U715" s="142">
        <f t="shared" si="873"/>
        <v>605421</v>
      </c>
      <c r="V715" s="142"/>
      <c r="W715" s="142"/>
      <c r="X715" s="142"/>
      <c r="Y715" s="142"/>
      <c r="Z715" s="142"/>
      <c r="AA715" s="142"/>
      <c r="AB715" s="142"/>
      <c r="AC715" s="142"/>
      <c r="AD715" s="142"/>
      <c r="AE715" s="142"/>
      <c r="AF715" s="142"/>
      <c r="AG715" s="146" t="s">
        <v>1284</v>
      </c>
      <c r="AH715" s="144">
        <f t="shared" si="293"/>
        <v>206734702</v>
      </c>
      <c r="AI715" s="145">
        <f t="shared" si="294"/>
        <v>43664</v>
      </c>
      <c r="AJ715" s="144">
        <f t="shared" si="297"/>
        <v>925</v>
      </c>
      <c r="AK715" s="146">
        <v>1.0</v>
      </c>
      <c r="AL715" s="164"/>
      <c r="AM715" s="146">
        <f t="shared" si="872"/>
        <v>18</v>
      </c>
      <c r="AN715" s="142"/>
      <c r="AO715" s="134"/>
      <c r="AP715" s="134"/>
      <c r="AQ715" s="134"/>
      <c r="AR715" s="134"/>
      <c r="AS715" s="134"/>
      <c r="AT715" s="134"/>
      <c r="AU715" s="134"/>
      <c r="AV715" s="134"/>
      <c r="AW715" s="134"/>
      <c r="AX715" s="134"/>
      <c r="AY715" s="134"/>
      <c r="AZ715" s="134"/>
      <c r="BA715" s="134"/>
      <c r="BB715" s="134"/>
    </row>
    <row r="716">
      <c r="A716" s="283" t="str">
        <f>Data!A176</f>
        <v>Basingstoke and Deane Borough Council</v>
      </c>
      <c r="B716" s="140">
        <f>Data!E176</f>
        <v>43664</v>
      </c>
      <c r="C716" s="142">
        <f t="shared" ref="C716:U716" si="874">C715</f>
        <v>2790262</v>
      </c>
      <c r="D716" s="142">
        <f t="shared" si="874"/>
        <v>15962814</v>
      </c>
      <c r="E716" s="142">
        <f t="shared" si="874"/>
        <v>6229645</v>
      </c>
      <c r="F716" s="192">
        <f t="shared" si="874"/>
        <v>52231616</v>
      </c>
      <c r="G716" s="142">
        <f t="shared" si="874"/>
        <v>30817800</v>
      </c>
      <c r="H716" s="142">
        <f t="shared" si="874"/>
        <v>2065940</v>
      </c>
      <c r="I716" s="142">
        <f t="shared" si="874"/>
        <v>13057776</v>
      </c>
      <c r="J716" s="142">
        <f t="shared" si="874"/>
        <v>4894244</v>
      </c>
      <c r="K716" s="142">
        <f t="shared" si="874"/>
        <v>7331695</v>
      </c>
      <c r="L716" s="142">
        <f t="shared" si="874"/>
        <v>8991342</v>
      </c>
      <c r="M716" s="142">
        <f t="shared" si="874"/>
        <v>21774</v>
      </c>
      <c r="N716" s="142">
        <f t="shared" si="874"/>
        <v>7678145</v>
      </c>
      <c r="O716" s="142">
        <f t="shared" si="874"/>
        <v>3378300</v>
      </c>
      <c r="P716" s="142">
        <f t="shared" si="874"/>
        <v>148000</v>
      </c>
      <c r="Q716" s="142">
        <f t="shared" si="874"/>
        <v>445903</v>
      </c>
      <c r="R716" s="142">
        <f t="shared" si="874"/>
        <v>1371373</v>
      </c>
      <c r="S716" s="142">
        <f t="shared" si="874"/>
        <v>3234326</v>
      </c>
      <c r="T716" s="142">
        <f t="shared" si="874"/>
        <v>45478326</v>
      </c>
      <c r="U716" s="142">
        <f t="shared" si="874"/>
        <v>605421</v>
      </c>
      <c r="V716" s="142"/>
      <c r="W716" s="142"/>
      <c r="X716" s="142"/>
      <c r="Y716" s="142"/>
      <c r="Z716" s="142"/>
      <c r="AA716" s="142"/>
      <c r="AB716" s="142"/>
      <c r="AC716" s="142"/>
      <c r="AD716" s="142"/>
      <c r="AE716" s="142"/>
      <c r="AF716" s="142"/>
      <c r="AG716" s="146" t="s">
        <v>1284</v>
      </c>
      <c r="AH716" s="144">
        <f t="shared" si="293"/>
        <v>206734702</v>
      </c>
      <c r="AI716" s="145">
        <f t="shared" si="294"/>
        <v>43664</v>
      </c>
      <c r="AJ716" s="144">
        <f t="shared" si="297"/>
        <v>926</v>
      </c>
      <c r="AK716" s="146">
        <v>1.0</v>
      </c>
      <c r="AL716" s="164"/>
      <c r="AM716" s="146">
        <f t="shared" si="872"/>
        <v>18</v>
      </c>
      <c r="AN716" s="142"/>
      <c r="AO716" s="134"/>
      <c r="AP716" s="134"/>
      <c r="AQ716" s="134"/>
      <c r="AR716" s="134"/>
      <c r="AS716" s="134"/>
      <c r="AT716" s="134"/>
      <c r="AU716" s="134"/>
      <c r="AV716" s="134"/>
      <c r="AW716" s="134"/>
      <c r="AX716" s="134"/>
      <c r="AY716" s="134"/>
      <c r="AZ716" s="134"/>
      <c r="BA716" s="134"/>
      <c r="BB716" s="134"/>
    </row>
    <row r="717">
      <c r="A717" s="283" t="str">
        <f>Data!A184</f>
        <v>Blackburn with Darwen Borough Council</v>
      </c>
      <c r="B717" s="140">
        <f>Data!E184</f>
        <v>43664</v>
      </c>
      <c r="C717" s="142">
        <f t="shared" ref="C717:E717" si="875">C716</f>
        <v>2790262</v>
      </c>
      <c r="D717" s="142">
        <f t="shared" si="875"/>
        <v>15962814</v>
      </c>
      <c r="E717" s="142">
        <f t="shared" si="875"/>
        <v>6229645</v>
      </c>
      <c r="F717" s="141">
        <f>Data!D184+F716</f>
        <v>52380388</v>
      </c>
      <c r="G717" s="142">
        <f t="shared" ref="G717:U717" si="876">G716</f>
        <v>30817800</v>
      </c>
      <c r="H717" s="142">
        <f t="shared" si="876"/>
        <v>2065940</v>
      </c>
      <c r="I717" s="142">
        <f t="shared" si="876"/>
        <v>13057776</v>
      </c>
      <c r="J717" s="142">
        <f t="shared" si="876"/>
        <v>4894244</v>
      </c>
      <c r="K717" s="142">
        <f t="shared" si="876"/>
        <v>7331695</v>
      </c>
      <c r="L717" s="142">
        <f t="shared" si="876"/>
        <v>8991342</v>
      </c>
      <c r="M717" s="142">
        <f t="shared" si="876"/>
        <v>21774</v>
      </c>
      <c r="N717" s="142">
        <f t="shared" si="876"/>
        <v>7678145</v>
      </c>
      <c r="O717" s="142">
        <f t="shared" si="876"/>
        <v>3378300</v>
      </c>
      <c r="P717" s="142">
        <f t="shared" si="876"/>
        <v>148000</v>
      </c>
      <c r="Q717" s="142">
        <f t="shared" si="876"/>
        <v>445903</v>
      </c>
      <c r="R717" s="142">
        <f t="shared" si="876"/>
        <v>1371373</v>
      </c>
      <c r="S717" s="142">
        <f t="shared" si="876"/>
        <v>3234326</v>
      </c>
      <c r="T717" s="142">
        <f t="shared" si="876"/>
        <v>45478326</v>
      </c>
      <c r="U717" s="142">
        <f t="shared" si="876"/>
        <v>605421</v>
      </c>
      <c r="V717" s="142"/>
      <c r="W717" s="142"/>
      <c r="X717" s="142"/>
      <c r="Y717" s="142"/>
      <c r="Z717" s="142"/>
      <c r="AA717" s="142"/>
      <c r="AB717" s="142"/>
      <c r="AC717" s="142"/>
      <c r="AD717" s="142"/>
      <c r="AE717" s="142"/>
      <c r="AF717" s="142"/>
      <c r="AG717" s="146" t="s">
        <v>1284</v>
      </c>
      <c r="AH717" s="144">
        <f t="shared" si="293"/>
        <v>206883474</v>
      </c>
      <c r="AI717" s="145">
        <f t="shared" si="294"/>
        <v>43664</v>
      </c>
      <c r="AJ717" s="144">
        <f t="shared" si="297"/>
        <v>927</v>
      </c>
      <c r="AK717" s="146">
        <v>1.0</v>
      </c>
      <c r="AL717" s="164"/>
      <c r="AM717" s="146">
        <f t="shared" si="872"/>
        <v>18</v>
      </c>
      <c r="AN717" s="142"/>
      <c r="AO717" s="134"/>
      <c r="AP717" s="134"/>
      <c r="AQ717" s="134"/>
      <c r="AR717" s="134"/>
      <c r="AS717" s="134"/>
      <c r="AT717" s="134"/>
      <c r="AU717" s="134"/>
      <c r="AV717" s="134"/>
      <c r="AW717" s="134"/>
      <c r="AX717" s="134"/>
      <c r="AY717" s="134"/>
      <c r="AZ717" s="134"/>
      <c r="BA717" s="134"/>
      <c r="BB717" s="134"/>
    </row>
    <row r="718">
      <c r="A718" s="283" t="str">
        <f>Data!A224</f>
        <v>Canterbury City Council</v>
      </c>
      <c r="B718" s="140">
        <f>Data!E224</f>
        <v>43664</v>
      </c>
      <c r="C718" s="142">
        <f t="shared" ref="C718:U718" si="877">C717</f>
        <v>2790262</v>
      </c>
      <c r="D718" s="142">
        <f t="shared" si="877"/>
        <v>15962814</v>
      </c>
      <c r="E718" s="142">
        <f t="shared" si="877"/>
        <v>6229645</v>
      </c>
      <c r="F718" s="192">
        <f t="shared" si="877"/>
        <v>52380388</v>
      </c>
      <c r="G718" s="142">
        <f t="shared" si="877"/>
        <v>30817800</v>
      </c>
      <c r="H718" s="142">
        <f t="shared" si="877"/>
        <v>2065940</v>
      </c>
      <c r="I718" s="142">
        <f t="shared" si="877"/>
        <v>13057776</v>
      </c>
      <c r="J718" s="142">
        <f t="shared" si="877"/>
        <v>4894244</v>
      </c>
      <c r="K718" s="142">
        <f t="shared" si="877"/>
        <v>7331695</v>
      </c>
      <c r="L718" s="142">
        <f t="shared" si="877"/>
        <v>8991342</v>
      </c>
      <c r="M718" s="142">
        <f t="shared" si="877"/>
        <v>21774</v>
      </c>
      <c r="N718" s="142">
        <f t="shared" si="877"/>
        <v>7678145</v>
      </c>
      <c r="O718" s="142">
        <f t="shared" si="877"/>
        <v>3378300</v>
      </c>
      <c r="P718" s="142">
        <f t="shared" si="877"/>
        <v>148000</v>
      </c>
      <c r="Q718" s="142">
        <f t="shared" si="877"/>
        <v>445903</v>
      </c>
      <c r="R718" s="142">
        <f t="shared" si="877"/>
        <v>1371373</v>
      </c>
      <c r="S718" s="142">
        <f t="shared" si="877"/>
        <v>3234326</v>
      </c>
      <c r="T718" s="142">
        <f t="shared" si="877"/>
        <v>45478326</v>
      </c>
      <c r="U718" s="142">
        <f t="shared" si="877"/>
        <v>605421</v>
      </c>
      <c r="V718" s="142"/>
      <c r="W718" s="142"/>
      <c r="X718" s="142"/>
      <c r="Y718" s="142"/>
      <c r="Z718" s="142"/>
      <c r="AA718" s="142"/>
      <c r="AB718" s="142"/>
      <c r="AC718" s="142"/>
      <c r="AD718" s="142"/>
      <c r="AE718" s="142"/>
      <c r="AF718" s="142"/>
      <c r="AG718" s="146" t="s">
        <v>1284</v>
      </c>
      <c r="AH718" s="144">
        <f t="shared" si="293"/>
        <v>206883474</v>
      </c>
      <c r="AI718" s="145">
        <f t="shared" si="294"/>
        <v>43664</v>
      </c>
      <c r="AJ718" s="144">
        <f t="shared" si="297"/>
        <v>928</v>
      </c>
      <c r="AK718" s="146">
        <v>1.0</v>
      </c>
      <c r="AL718" s="164"/>
      <c r="AM718" s="146">
        <f t="shared" si="872"/>
        <v>18</v>
      </c>
      <c r="AN718" s="142"/>
      <c r="AO718" s="134"/>
      <c r="AP718" s="134"/>
      <c r="AQ718" s="134"/>
      <c r="AR718" s="134"/>
      <c r="AS718" s="134"/>
      <c r="AT718" s="134"/>
      <c r="AU718" s="134"/>
      <c r="AV718" s="134"/>
      <c r="AW718" s="134"/>
      <c r="AX718" s="134"/>
      <c r="AY718" s="134"/>
      <c r="AZ718" s="134"/>
      <c r="BA718" s="134"/>
      <c r="BB718" s="134"/>
    </row>
    <row r="719">
      <c r="A719" s="283" t="str">
        <f>Data!A257</f>
        <v>Darlington Borough Council</v>
      </c>
      <c r="B719" s="140">
        <f>Data!E257</f>
        <v>43664</v>
      </c>
      <c r="C719" s="142">
        <f t="shared" ref="C719:U719" si="878">C718</f>
        <v>2790262</v>
      </c>
      <c r="D719" s="142">
        <f t="shared" si="878"/>
        <v>15962814</v>
      </c>
      <c r="E719" s="142">
        <f t="shared" si="878"/>
        <v>6229645</v>
      </c>
      <c r="F719" s="192">
        <f t="shared" si="878"/>
        <v>52380388</v>
      </c>
      <c r="G719" s="142">
        <f t="shared" si="878"/>
        <v>30817800</v>
      </c>
      <c r="H719" s="142">
        <f t="shared" si="878"/>
        <v>2065940</v>
      </c>
      <c r="I719" s="142">
        <f t="shared" si="878"/>
        <v>13057776</v>
      </c>
      <c r="J719" s="142">
        <f t="shared" si="878"/>
        <v>4894244</v>
      </c>
      <c r="K719" s="142">
        <f t="shared" si="878"/>
        <v>7331695</v>
      </c>
      <c r="L719" s="142">
        <f t="shared" si="878"/>
        <v>8991342</v>
      </c>
      <c r="M719" s="142">
        <f t="shared" si="878"/>
        <v>21774</v>
      </c>
      <c r="N719" s="142">
        <f t="shared" si="878"/>
        <v>7678145</v>
      </c>
      <c r="O719" s="142">
        <f t="shared" si="878"/>
        <v>3378300</v>
      </c>
      <c r="P719" s="142">
        <f t="shared" si="878"/>
        <v>148000</v>
      </c>
      <c r="Q719" s="142">
        <f t="shared" si="878"/>
        <v>445903</v>
      </c>
      <c r="R719" s="142">
        <f t="shared" si="878"/>
        <v>1371373</v>
      </c>
      <c r="S719" s="142">
        <f t="shared" si="878"/>
        <v>3234326</v>
      </c>
      <c r="T719" s="142">
        <f t="shared" si="878"/>
        <v>45478326</v>
      </c>
      <c r="U719" s="142">
        <f t="shared" si="878"/>
        <v>605421</v>
      </c>
      <c r="V719" s="142"/>
      <c r="W719" s="142"/>
      <c r="X719" s="142"/>
      <c r="Y719" s="142"/>
      <c r="Z719" s="142"/>
      <c r="AA719" s="142"/>
      <c r="AB719" s="142"/>
      <c r="AC719" s="142"/>
      <c r="AD719" s="142"/>
      <c r="AE719" s="142"/>
      <c r="AF719" s="142"/>
      <c r="AG719" s="146" t="s">
        <v>1284</v>
      </c>
      <c r="AH719" s="144">
        <f t="shared" si="293"/>
        <v>206883474</v>
      </c>
      <c r="AI719" s="145">
        <f t="shared" si="294"/>
        <v>43664</v>
      </c>
      <c r="AJ719" s="144">
        <f t="shared" si="297"/>
        <v>929</v>
      </c>
      <c r="AK719" s="146">
        <v>1.0</v>
      </c>
      <c r="AL719" s="164"/>
      <c r="AM719" s="146">
        <f t="shared" si="872"/>
        <v>18</v>
      </c>
      <c r="AN719" s="142"/>
      <c r="AO719" s="134"/>
      <c r="AP719" s="134"/>
      <c r="AQ719" s="134"/>
      <c r="AR719" s="134"/>
      <c r="AS719" s="134"/>
      <c r="AT719" s="134"/>
      <c r="AU719" s="134"/>
      <c r="AV719" s="134"/>
      <c r="AW719" s="134"/>
      <c r="AX719" s="134"/>
      <c r="AY719" s="134"/>
      <c r="AZ719" s="134"/>
      <c r="BA719" s="134"/>
      <c r="BB719" s="134"/>
    </row>
    <row r="720">
      <c r="A720" s="283" t="str">
        <f>Data!A274</f>
        <v>East Hampshire District Council</v>
      </c>
      <c r="B720" s="140">
        <f>Data!E274</f>
        <v>43664</v>
      </c>
      <c r="C720" s="142">
        <f t="shared" ref="C720:U720" si="879">C719</f>
        <v>2790262</v>
      </c>
      <c r="D720" s="142">
        <f t="shared" si="879"/>
        <v>15962814</v>
      </c>
      <c r="E720" s="142">
        <f t="shared" si="879"/>
        <v>6229645</v>
      </c>
      <c r="F720" s="192">
        <f t="shared" si="879"/>
        <v>52380388</v>
      </c>
      <c r="G720" s="142">
        <f t="shared" si="879"/>
        <v>30817800</v>
      </c>
      <c r="H720" s="142">
        <f t="shared" si="879"/>
        <v>2065940</v>
      </c>
      <c r="I720" s="142">
        <f t="shared" si="879"/>
        <v>13057776</v>
      </c>
      <c r="J720" s="142">
        <f t="shared" si="879"/>
        <v>4894244</v>
      </c>
      <c r="K720" s="142">
        <f t="shared" si="879"/>
        <v>7331695</v>
      </c>
      <c r="L720" s="142">
        <f t="shared" si="879"/>
        <v>8991342</v>
      </c>
      <c r="M720" s="142">
        <f t="shared" si="879"/>
        <v>21774</v>
      </c>
      <c r="N720" s="142">
        <f t="shared" si="879"/>
        <v>7678145</v>
      </c>
      <c r="O720" s="142">
        <f t="shared" si="879"/>
        <v>3378300</v>
      </c>
      <c r="P720" s="142">
        <f t="shared" si="879"/>
        <v>148000</v>
      </c>
      <c r="Q720" s="142">
        <f t="shared" si="879"/>
        <v>445903</v>
      </c>
      <c r="R720" s="142">
        <f t="shared" si="879"/>
        <v>1371373</v>
      </c>
      <c r="S720" s="142">
        <f t="shared" si="879"/>
        <v>3234326</v>
      </c>
      <c r="T720" s="142">
        <f t="shared" si="879"/>
        <v>45478326</v>
      </c>
      <c r="U720" s="142">
        <f t="shared" si="879"/>
        <v>605421</v>
      </c>
      <c r="V720" s="142"/>
      <c r="W720" s="142"/>
      <c r="X720" s="142"/>
      <c r="Y720" s="142"/>
      <c r="Z720" s="142"/>
      <c r="AA720" s="142"/>
      <c r="AB720" s="142"/>
      <c r="AC720" s="142"/>
      <c r="AD720" s="142"/>
      <c r="AE720" s="142"/>
      <c r="AF720" s="142"/>
      <c r="AG720" s="146" t="s">
        <v>1284</v>
      </c>
      <c r="AH720" s="144">
        <f t="shared" si="293"/>
        <v>206883474</v>
      </c>
      <c r="AI720" s="145">
        <f t="shared" si="294"/>
        <v>43664</v>
      </c>
      <c r="AJ720" s="144">
        <f t="shared" si="297"/>
        <v>930</v>
      </c>
      <c r="AK720" s="146">
        <v>1.0</v>
      </c>
      <c r="AL720" s="164"/>
      <c r="AM720" s="146">
        <f t="shared" si="872"/>
        <v>18</v>
      </c>
      <c r="AN720" s="142"/>
      <c r="AO720" s="134"/>
      <c r="AP720" s="134"/>
      <c r="AQ720" s="134"/>
      <c r="AR720" s="134"/>
      <c r="AS720" s="134"/>
      <c r="AT720" s="134"/>
      <c r="AU720" s="134"/>
      <c r="AV720" s="134"/>
      <c r="AW720" s="134"/>
      <c r="AX720" s="134"/>
      <c r="AY720" s="134"/>
      <c r="AZ720" s="134"/>
      <c r="BA720" s="134"/>
      <c r="BB720" s="134"/>
    </row>
    <row r="721">
      <c r="A721" s="283" t="str">
        <f>Data!A280</f>
        <v>Eastleigh Borough Council</v>
      </c>
      <c r="B721" s="140">
        <f>Data!E280</f>
        <v>43664</v>
      </c>
      <c r="C721" s="142">
        <f t="shared" ref="C721:U721" si="880">C720</f>
        <v>2790262</v>
      </c>
      <c r="D721" s="142">
        <f t="shared" si="880"/>
        <v>15962814</v>
      </c>
      <c r="E721" s="142">
        <f t="shared" si="880"/>
        <v>6229645</v>
      </c>
      <c r="F721" s="192">
        <f t="shared" si="880"/>
        <v>52380388</v>
      </c>
      <c r="G721" s="142">
        <f t="shared" si="880"/>
        <v>30817800</v>
      </c>
      <c r="H721" s="142">
        <f t="shared" si="880"/>
        <v>2065940</v>
      </c>
      <c r="I721" s="142">
        <f t="shared" si="880"/>
        <v>13057776</v>
      </c>
      <c r="J721" s="142">
        <f t="shared" si="880"/>
        <v>4894244</v>
      </c>
      <c r="K721" s="142">
        <f t="shared" si="880"/>
        <v>7331695</v>
      </c>
      <c r="L721" s="142">
        <f t="shared" si="880"/>
        <v>8991342</v>
      </c>
      <c r="M721" s="142">
        <f t="shared" si="880"/>
        <v>21774</v>
      </c>
      <c r="N721" s="142">
        <f t="shared" si="880"/>
        <v>7678145</v>
      </c>
      <c r="O721" s="142">
        <f t="shared" si="880"/>
        <v>3378300</v>
      </c>
      <c r="P721" s="142">
        <f t="shared" si="880"/>
        <v>148000</v>
      </c>
      <c r="Q721" s="142">
        <f t="shared" si="880"/>
        <v>445903</v>
      </c>
      <c r="R721" s="142">
        <f t="shared" si="880"/>
        <v>1371373</v>
      </c>
      <c r="S721" s="142">
        <f t="shared" si="880"/>
        <v>3234326</v>
      </c>
      <c r="T721" s="142">
        <f t="shared" si="880"/>
        <v>45478326</v>
      </c>
      <c r="U721" s="142">
        <f t="shared" si="880"/>
        <v>605421</v>
      </c>
      <c r="V721" s="142"/>
      <c r="W721" s="142"/>
      <c r="X721" s="142"/>
      <c r="Y721" s="142"/>
      <c r="Z721" s="142"/>
      <c r="AA721" s="142"/>
      <c r="AB721" s="142"/>
      <c r="AC721" s="142"/>
      <c r="AD721" s="142"/>
      <c r="AE721" s="142"/>
      <c r="AF721" s="142"/>
      <c r="AG721" s="146" t="s">
        <v>1284</v>
      </c>
      <c r="AH721" s="144">
        <f t="shared" si="293"/>
        <v>206883474</v>
      </c>
      <c r="AI721" s="145">
        <f t="shared" si="294"/>
        <v>43664</v>
      </c>
      <c r="AJ721" s="144">
        <f t="shared" si="297"/>
        <v>931</v>
      </c>
      <c r="AK721" s="146">
        <v>1.0</v>
      </c>
      <c r="AL721" s="164"/>
      <c r="AM721" s="146">
        <f t="shared" si="872"/>
        <v>18</v>
      </c>
      <c r="AN721" s="142"/>
      <c r="AO721" s="134"/>
      <c r="AP721" s="134"/>
      <c r="AQ721" s="134"/>
      <c r="AR721" s="134"/>
      <c r="AS721" s="134"/>
      <c r="AT721" s="134"/>
      <c r="AU721" s="134"/>
      <c r="AV721" s="134"/>
      <c r="AW721" s="134"/>
      <c r="AX721" s="134"/>
      <c r="AY721" s="134"/>
      <c r="AZ721" s="134"/>
      <c r="BA721" s="134"/>
      <c r="BB721" s="134"/>
    </row>
    <row r="722">
      <c r="A722" s="283" t="str">
        <f>Data!A323</f>
        <v>Harrow London Borough Council</v>
      </c>
      <c r="B722" s="140">
        <f>Data!E323</f>
        <v>43664</v>
      </c>
      <c r="C722" s="142">
        <f t="shared" ref="C722:U722" si="881">C721</f>
        <v>2790262</v>
      </c>
      <c r="D722" s="142">
        <f t="shared" si="881"/>
        <v>15962814</v>
      </c>
      <c r="E722" s="142">
        <f t="shared" si="881"/>
        <v>6229645</v>
      </c>
      <c r="F722" s="192">
        <f t="shared" si="881"/>
        <v>52380388</v>
      </c>
      <c r="G722" s="142">
        <f t="shared" si="881"/>
        <v>30817800</v>
      </c>
      <c r="H722" s="142">
        <f t="shared" si="881"/>
        <v>2065940</v>
      </c>
      <c r="I722" s="142">
        <f t="shared" si="881"/>
        <v>13057776</v>
      </c>
      <c r="J722" s="142">
        <f t="shared" si="881"/>
        <v>4894244</v>
      </c>
      <c r="K722" s="142">
        <f t="shared" si="881"/>
        <v>7331695</v>
      </c>
      <c r="L722" s="142">
        <f t="shared" si="881"/>
        <v>8991342</v>
      </c>
      <c r="M722" s="142">
        <f t="shared" si="881"/>
        <v>21774</v>
      </c>
      <c r="N722" s="142">
        <f t="shared" si="881"/>
        <v>7678145</v>
      </c>
      <c r="O722" s="142">
        <f t="shared" si="881"/>
        <v>3378300</v>
      </c>
      <c r="P722" s="142">
        <f t="shared" si="881"/>
        <v>148000</v>
      </c>
      <c r="Q722" s="142">
        <f t="shared" si="881"/>
        <v>445903</v>
      </c>
      <c r="R722" s="142">
        <f t="shared" si="881"/>
        <v>1371373</v>
      </c>
      <c r="S722" s="142">
        <f t="shared" si="881"/>
        <v>3234326</v>
      </c>
      <c r="T722" s="142">
        <f t="shared" si="881"/>
        <v>45478326</v>
      </c>
      <c r="U722" s="142">
        <f t="shared" si="881"/>
        <v>605421</v>
      </c>
      <c r="V722" s="142"/>
      <c r="W722" s="142"/>
      <c r="X722" s="142"/>
      <c r="Y722" s="142"/>
      <c r="Z722" s="142"/>
      <c r="AA722" s="142"/>
      <c r="AB722" s="142"/>
      <c r="AC722" s="142"/>
      <c r="AD722" s="142"/>
      <c r="AE722" s="142"/>
      <c r="AF722" s="142"/>
      <c r="AG722" s="146" t="s">
        <v>1284</v>
      </c>
      <c r="AH722" s="144">
        <f t="shared" si="293"/>
        <v>206883474</v>
      </c>
      <c r="AI722" s="145">
        <f t="shared" si="294"/>
        <v>43664</v>
      </c>
      <c r="AJ722" s="144">
        <f t="shared" si="297"/>
        <v>932</v>
      </c>
      <c r="AK722" s="146">
        <v>1.0</v>
      </c>
      <c r="AL722" s="164"/>
      <c r="AM722" s="146">
        <f t="shared" si="872"/>
        <v>18</v>
      </c>
      <c r="AN722" s="142"/>
      <c r="AO722" s="134"/>
      <c r="AP722" s="134"/>
      <c r="AQ722" s="134"/>
      <c r="AR722" s="134"/>
      <c r="AS722" s="134"/>
      <c r="AT722" s="134"/>
      <c r="AU722" s="134"/>
      <c r="AV722" s="134"/>
      <c r="AW722" s="134"/>
      <c r="AX722" s="134"/>
      <c r="AY722" s="134"/>
      <c r="AZ722" s="134"/>
      <c r="BA722" s="134"/>
      <c r="BB722" s="134"/>
    </row>
    <row r="723">
      <c r="A723" s="283" t="str">
        <f>Data!A365</f>
        <v>Keswick Town Council</v>
      </c>
      <c r="B723" s="140">
        <f>Data!E365</f>
        <v>43664</v>
      </c>
      <c r="C723" s="142">
        <f t="shared" ref="C723:E723" si="882">C722</f>
        <v>2790262</v>
      </c>
      <c r="D723" s="142">
        <f t="shared" si="882"/>
        <v>15962814</v>
      </c>
      <c r="E723" s="142">
        <f t="shared" si="882"/>
        <v>6229645</v>
      </c>
      <c r="F723" s="161">
        <f>Data!D365+F722</f>
        <v>52385209</v>
      </c>
      <c r="G723" s="142">
        <f t="shared" ref="G723:U723" si="883">G722</f>
        <v>30817800</v>
      </c>
      <c r="H723" s="142">
        <f t="shared" si="883"/>
        <v>2065940</v>
      </c>
      <c r="I723" s="142">
        <f t="shared" si="883"/>
        <v>13057776</v>
      </c>
      <c r="J723" s="142">
        <f t="shared" si="883"/>
        <v>4894244</v>
      </c>
      <c r="K723" s="142">
        <f t="shared" si="883"/>
        <v>7331695</v>
      </c>
      <c r="L723" s="142">
        <f t="shared" si="883"/>
        <v>8991342</v>
      </c>
      <c r="M723" s="142">
        <f t="shared" si="883"/>
        <v>21774</v>
      </c>
      <c r="N723" s="142">
        <f t="shared" si="883"/>
        <v>7678145</v>
      </c>
      <c r="O723" s="142">
        <f t="shared" si="883"/>
        <v>3378300</v>
      </c>
      <c r="P723" s="142">
        <f t="shared" si="883"/>
        <v>148000</v>
      </c>
      <c r="Q723" s="142">
        <f t="shared" si="883"/>
        <v>445903</v>
      </c>
      <c r="R723" s="142">
        <f t="shared" si="883"/>
        <v>1371373</v>
      </c>
      <c r="S723" s="142">
        <f t="shared" si="883"/>
        <v>3234326</v>
      </c>
      <c r="T723" s="142">
        <f t="shared" si="883"/>
        <v>45478326</v>
      </c>
      <c r="U723" s="142">
        <f t="shared" si="883"/>
        <v>605421</v>
      </c>
      <c r="V723" s="142"/>
      <c r="W723" s="142"/>
      <c r="X723" s="142"/>
      <c r="Y723" s="142"/>
      <c r="Z723" s="142"/>
      <c r="AA723" s="142"/>
      <c r="AB723" s="142"/>
      <c r="AC723" s="142"/>
      <c r="AD723" s="142"/>
      <c r="AE723" s="142"/>
      <c r="AF723" s="142"/>
      <c r="AG723" s="146" t="s">
        <v>1284</v>
      </c>
      <c r="AH723" s="144">
        <f t="shared" si="293"/>
        <v>206888295</v>
      </c>
      <c r="AI723" s="145">
        <f t="shared" si="294"/>
        <v>43664</v>
      </c>
      <c r="AJ723" s="144">
        <f t="shared" si="297"/>
        <v>933</v>
      </c>
      <c r="AK723" s="146">
        <v>1.0</v>
      </c>
      <c r="AL723" s="164"/>
      <c r="AM723" s="146">
        <f t="shared" si="872"/>
        <v>18</v>
      </c>
      <c r="AN723" s="142"/>
      <c r="AO723" s="134"/>
      <c r="AP723" s="134"/>
      <c r="AQ723" s="134"/>
      <c r="AR723" s="134"/>
      <c r="AS723" s="134"/>
      <c r="AT723" s="134"/>
      <c r="AU723" s="134"/>
      <c r="AV723" s="134"/>
      <c r="AW723" s="134"/>
      <c r="AX723" s="134"/>
      <c r="AY723" s="134"/>
      <c r="AZ723" s="134"/>
      <c r="BA723" s="134"/>
      <c r="BB723" s="134"/>
    </row>
    <row r="724">
      <c r="A724" s="283" t="str">
        <f>Data!A478</f>
        <v>Rugby Borough Council</v>
      </c>
      <c r="B724" s="140">
        <f>Data!E478</f>
        <v>43664</v>
      </c>
      <c r="C724" s="142">
        <f t="shared" ref="C724:U724" si="884">C723</f>
        <v>2790262</v>
      </c>
      <c r="D724" s="142">
        <f t="shared" si="884"/>
        <v>15962814</v>
      </c>
      <c r="E724" s="142">
        <f t="shared" si="884"/>
        <v>6229645</v>
      </c>
      <c r="F724" s="192">
        <f t="shared" si="884"/>
        <v>52385209</v>
      </c>
      <c r="G724" s="142">
        <f t="shared" si="884"/>
        <v>30817800</v>
      </c>
      <c r="H724" s="142">
        <f t="shared" si="884"/>
        <v>2065940</v>
      </c>
      <c r="I724" s="142">
        <f t="shared" si="884"/>
        <v>13057776</v>
      </c>
      <c r="J724" s="142">
        <f t="shared" si="884"/>
        <v>4894244</v>
      </c>
      <c r="K724" s="142">
        <f t="shared" si="884"/>
        <v>7331695</v>
      </c>
      <c r="L724" s="142">
        <f t="shared" si="884"/>
        <v>8991342</v>
      </c>
      <c r="M724" s="142">
        <f t="shared" si="884"/>
        <v>21774</v>
      </c>
      <c r="N724" s="142">
        <f t="shared" si="884"/>
        <v>7678145</v>
      </c>
      <c r="O724" s="142">
        <f t="shared" si="884"/>
        <v>3378300</v>
      </c>
      <c r="P724" s="142">
        <f t="shared" si="884"/>
        <v>148000</v>
      </c>
      <c r="Q724" s="142">
        <f t="shared" si="884"/>
        <v>445903</v>
      </c>
      <c r="R724" s="142">
        <f t="shared" si="884"/>
        <v>1371373</v>
      </c>
      <c r="S724" s="142">
        <f t="shared" si="884"/>
        <v>3234326</v>
      </c>
      <c r="T724" s="142">
        <f t="shared" si="884"/>
        <v>45478326</v>
      </c>
      <c r="U724" s="142">
        <f t="shared" si="884"/>
        <v>605421</v>
      </c>
      <c r="V724" s="142"/>
      <c r="W724" s="142"/>
      <c r="X724" s="142"/>
      <c r="Y724" s="142"/>
      <c r="Z724" s="142"/>
      <c r="AA724" s="142"/>
      <c r="AB724" s="142"/>
      <c r="AC724" s="142"/>
      <c r="AD724" s="142"/>
      <c r="AE724" s="142"/>
      <c r="AF724" s="142"/>
      <c r="AG724" s="146" t="s">
        <v>1284</v>
      </c>
      <c r="AH724" s="144">
        <f t="shared" si="293"/>
        <v>206888295</v>
      </c>
      <c r="AI724" s="145">
        <f t="shared" si="294"/>
        <v>43664</v>
      </c>
      <c r="AJ724" s="144">
        <f t="shared" si="297"/>
        <v>934</v>
      </c>
      <c r="AK724" s="146">
        <v>1.0</v>
      </c>
      <c r="AL724" s="164"/>
      <c r="AM724" s="146">
        <f t="shared" si="872"/>
        <v>18</v>
      </c>
      <c r="AN724" s="142"/>
      <c r="AO724" s="134"/>
      <c r="AP724" s="134"/>
      <c r="AQ724" s="134"/>
      <c r="AR724" s="134"/>
      <c r="AS724" s="134"/>
      <c r="AT724" s="134"/>
      <c r="AU724" s="134"/>
      <c r="AV724" s="134"/>
      <c r="AW724" s="134"/>
      <c r="AX724" s="134"/>
      <c r="AY724" s="134"/>
      <c r="AZ724" s="134"/>
      <c r="BA724" s="134"/>
      <c r="BB724" s="134"/>
    </row>
    <row r="725">
      <c r="A725" s="283" t="str">
        <f>Data!A493</f>
        <v>Sefton Council</v>
      </c>
      <c r="B725" s="140">
        <f>Data!E493</f>
        <v>43664</v>
      </c>
      <c r="C725" s="142">
        <f t="shared" ref="C725:U725" si="885">C724</f>
        <v>2790262</v>
      </c>
      <c r="D725" s="142">
        <f t="shared" si="885"/>
        <v>15962814</v>
      </c>
      <c r="E725" s="142">
        <f t="shared" si="885"/>
        <v>6229645</v>
      </c>
      <c r="F725" s="192">
        <f t="shared" si="885"/>
        <v>52385209</v>
      </c>
      <c r="G725" s="142">
        <f t="shared" si="885"/>
        <v>30817800</v>
      </c>
      <c r="H725" s="142">
        <f t="shared" si="885"/>
        <v>2065940</v>
      </c>
      <c r="I725" s="142">
        <f t="shared" si="885"/>
        <v>13057776</v>
      </c>
      <c r="J725" s="142">
        <f t="shared" si="885"/>
        <v>4894244</v>
      </c>
      <c r="K725" s="142">
        <f t="shared" si="885"/>
        <v>7331695</v>
      </c>
      <c r="L725" s="142">
        <f t="shared" si="885"/>
        <v>8991342</v>
      </c>
      <c r="M725" s="142">
        <f t="shared" si="885"/>
        <v>21774</v>
      </c>
      <c r="N725" s="142">
        <f t="shared" si="885"/>
        <v>7678145</v>
      </c>
      <c r="O725" s="142">
        <f t="shared" si="885"/>
        <v>3378300</v>
      </c>
      <c r="P725" s="142">
        <f t="shared" si="885"/>
        <v>148000</v>
      </c>
      <c r="Q725" s="142">
        <f t="shared" si="885"/>
        <v>445903</v>
      </c>
      <c r="R725" s="142">
        <f t="shared" si="885"/>
        <v>1371373</v>
      </c>
      <c r="S725" s="142">
        <f t="shared" si="885"/>
        <v>3234326</v>
      </c>
      <c r="T725" s="142">
        <f t="shared" si="885"/>
        <v>45478326</v>
      </c>
      <c r="U725" s="142">
        <f t="shared" si="885"/>
        <v>605421</v>
      </c>
      <c r="V725" s="142"/>
      <c r="W725" s="142"/>
      <c r="X725" s="142"/>
      <c r="Y725" s="142"/>
      <c r="Z725" s="142"/>
      <c r="AA725" s="142"/>
      <c r="AB725" s="142"/>
      <c r="AC725" s="142"/>
      <c r="AD725" s="142"/>
      <c r="AE725" s="142"/>
      <c r="AF725" s="142"/>
      <c r="AG725" s="146" t="s">
        <v>1284</v>
      </c>
      <c r="AH725" s="144">
        <f t="shared" si="293"/>
        <v>206888295</v>
      </c>
      <c r="AI725" s="145">
        <f t="shared" si="294"/>
        <v>43664</v>
      </c>
      <c r="AJ725" s="144">
        <f t="shared" si="297"/>
        <v>935</v>
      </c>
      <c r="AK725" s="146">
        <v>1.0</v>
      </c>
      <c r="AL725" s="164"/>
      <c r="AM725" s="146">
        <f t="shared" si="872"/>
        <v>18</v>
      </c>
      <c r="AN725" s="142"/>
      <c r="AO725" s="134"/>
      <c r="AP725" s="134"/>
      <c r="AQ725" s="134"/>
      <c r="AR725" s="134"/>
      <c r="AS725" s="134"/>
      <c r="AT725" s="134"/>
      <c r="AU725" s="134"/>
      <c r="AV725" s="134"/>
      <c r="AW725" s="134"/>
      <c r="AX725" s="134"/>
      <c r="AY725" s="134"/>
      <c r="AZ725" s="134"/>
      <c r="BA725" s="134"/>
      <c r="BB725" s="134"/>
    </row>
    <row r="726">
      <c r="A726" s="283" t="str">
        <f>Data!A512</f>
        <v>South Tyneside Council</v>
      </c>
      <c r="B726" s="140">
        <f>Data!E512</f>
        <v>43664</v>
      </c>
      <c r="C726" s="142">
        <f t="shared" ref="C726:E726" si="886">C725</f>
        <v>2790262</v>
      </c>
      <c r="D726" s="142">
        <f t="shared" si="886"/>
        <v>15962814</v>
      </c>
      <c r="E726" s="142">
        <f t="shared" si="886"/>
        <v>6229645</v>
      </c>
      <c r="F726" s="141">
        <f>Data!D512+F725</f>
        <v>52533336</v>
      </c>
      <c r="G726" s="142">
        <f t="shared" ref="G726:U726" si="887">G725</f>
        <v>30817800</v>
      </c>
      <c r="H726" s="142">
        <f t="shared" si="887"/>
        <v>2065940</v>
      </c>
      <c r="I726" s="142">
        <f t="shared" si="887"/>
        <v>13057776</v>
      </c>
      <c r="J726" s="142">
        <f t="shared" si="887"/>
        <v>4894244</v>
      </c>
      <c r="K726" s="142">
        <f t="shared" si="887"/>
        <v>7331695</v>
      </c>
      <c r="L726" s="142">
        <f t="shared" si="887"/>
        <v>8991342</v>
      </c>
      <c r="M726" s="142">
        <f t="shared" si="887"/>
        <v>21774</v>
      </c>
      <c r="N726" s="142">
        <f t="shared" si="887"/>
        <v>7678145</v>
      </c>
      <c r="O726" s="142">
        <f t="shared" si="887"/>
        <v>3378300</v>
      </c>
      <c r="P726" s="142">
        <f t="shared" si="887"/>
        <v>148000</v>
      </c>
      <c r="Q726" s="142">
        <f t="shared" si="887"/>
        <v>445903</v>
      </c>
      <c r="R726" s="142">
        <f t="shared" si="887"/>
        <v>1371373</v>
      </c>
      <c r="S726" s="142">
        <f t="shared" si="887"/>
        <v>3234326</v>
      </c>
      <c r="T726" s="142">
        <f t="shared" si="887"/>
        <v>45478326</v>
      </c>
      <c r="U726" s="142">
        <f t="shared" si="887"/>
        <v>605421</v>
      </c>
      <c r="V726" s="142"/>
      <c r="W726" s="142"/>
      <c r="X726" s="142"/>
      <c r="Y726" s="142"/>
      <c r="Z726" s="142"/>
      <c r="AA726" s="142"/>
      <c r="AB726" s="142"/>
      <c r="AC726" s="142"/>
      <c r="AD726" s="142"/>
      <c r="AE726" s="142"/>
      <c r="AF726" s="142"/>
      <c r="AG726" s="146" t="s">
        <v>1284</v>
      </c>
      <c r="AH726" s="144">
        <f t="shared" si="293"/>
        <v>207036422</v>
      </c>
      <c r="AI726" s="145">
        <f t="shared" si="294"/>
        <v>43664</v>
      </c>
      <c r="AJ726" s="144">
        <f t="shared" si="297"/>
        <v>936</v>
      </c>
      <c r="AK726" s="146">
        <v>1.0</v>
      </c>
      <c r="AL726" s="164"/>
      <c r="AM726" s="146">
        <f t="shared" si="872"/>
        <v>18</v>
      </c>
      <c r="AN726" s="142"/>
      <c r="AO726" s="134"/>
      <c r="AP726" s="134"/>
      <c r="AQ726" s="134"/>
      <c r="AR726" s="134"/>
      <c r="AS726" s="134"/>
      <c r="AT726" s="134"/>
      <c r="AU726" s="134"/>
      <c r="AV726" s="134"/>
      <c r="AW726" s="134"/>
      <c r="AX726" s="134"/>
      <c r="AY726" s="134"/>
      <c r="AZ726" s="134"/>
      <c r="BA726" s="134"/>
      <c r="BB726" s="134"/>
    </row>
    <row r="727">
      <c r="A727" s="283" t="str">
        <f>Data!A513</f>
        <v>Southend-on-Sea Borough Council</v>
      </c>
      <c r="B727" s="140">
        <f>Data!E513</f>
        <v>43664</v>
      </c>
      <c r="C727" s="142">
        <f t="shared" ref="C727:E727" si="888">C726</f>
        <v>2790262</v>
      </c>
      <c r="D727" s="142">
        <f t="shared" si="888"/>
        <v>15962814</v>
      </c>
      <c r="E727" s="142">
        <f t="shared" si="888"/>
        <v>6229645</v>
      </c>
      <c r="F727" s="141">
        <f>Data!D513+F726</f>
        <v>52715799</v>
      </c>
      <c r="G727" s="142">
        <f t="shared" ref="G727:U727" si="889">G726</f>
        <v>30817800</v>
      </c>
      <c r="H727" s="142">
        <f t="shared" si="889"/>
        <v>2065940</v>
      </c>
      <c r="I727" s="142">
        <f t="shared" si="889"/>
        <v>13057776</v>
      </c>
      <c r="J727" s="142">
        <f t="shared" si="889"/>
        <v>4894244</v>
      </c>
      <c r="K727" s="142">
        <f t="shared" si="889"/>
        <v>7331695</v>
      </c>
      <c r="L727" s="142">
        <f t="shared" si="889"/>
        <v>8991342</v>
      </c>
      <c r="M727" s="142">
        <f t="shared" si="889"/>
        <v>21774</v>
      </c>
      <c r="N727" s="142">
        <f t="shared" si="889"/>
        <v>7678145</v>
      </c>
      <c r="O727" s="142">
        <f t="shared" si="889"/>
        <v>3378300</v>
      </c>
      <c r="P727" s="142">
        <f t="shared" si="889"/>
        <v>148000</v>
      </c>
      <c r="Q727" s="142">
        <f t="shared" si="889"/>
        <v>445903</v>
      </c>
      <c r="R727" s="142">
        <f t="shared" si="889"/>
        <v>1371373</v>
      </c>
      <c r="S727" s="142">
        <f t="shared" si="889"/>
        <v>3234326</v>
      </c>
      <c r="T727" s="142">
        <f t="shared" si="889"/>
        <v>45478326</v>
      </c>
      <c r="U727" s="142">
        <f t="shared" si="889"/>
        <v>605421</v>
      </c>
      <c r="V727" s="142"/>
      <c r="W727" s="142"/>
      <c r="X727" s="142"/>
      <c r="Y727" s="142"/>
      <c r="Z727" s="142"/>
      <c r="AA727" s="142"/>
      <c r="AB727" s="142"/>
      <c r="AC727" s="142"/>
      <c r="AD727" s="142"/>
      <c r="AE727" s="142"/>
      <c r="AF727" s="142"/>
      <c r="AG727" s="146" t="s">
        <v>1284</v>
      </c>
      <c r="AH727" s="144">
        <f t="shared" si="293"/>
        <v>207218885</v>
      </c>
      <c r="AI727" s="145">
        <f t="shared" si="294"/>
        <v>43664</v>
      </c>
      <c r="AJ727" s="144">
        <f t="shared" si="297"/>
        <v>937</v>
      </c>
      <c r="AK727" s="146">
        <v>1.0</v>
      </c>
      <c r="AL727" s="164"/>
      <c r="AM727" s="146">
        <f t="shared" si="872"/>
        <v>18</v>
      </c>
      <c r="AN727" s="142"/>
      <c r="AO727" s="134"/>
      <c r="AP727" s="134"/>
      <c r="AQ727" s="134"/>
      <c r="AR727" s="134"/>
      <c r="AS727" s="134"/>
      <c r="AT727" s="134"/>
      <c r="AU727" s="134"/>
      <c r="AV727" s="134"/>
      <c r="AW727" s="134"/>
      <c r="AX727" s="134"/>
      <c r="AY727" s="134"/>
      <c r="AZ727" s="134"/>
      <c r="BA727" s="134"/>
      <c r="BB727" s="134"/>
    </row>
    <row r="728">
      <c r="A728" s="283" t="str">
        <f>Data!A603</f>
        <v>Wokingham Borough Council</v>
      </c>
      <c r="B728" s="140">
        <f>Data!E603</f>
        <v>43664</v>
      </c>
      <c r="C728" s="142">
        <f t="shared" ref="C728:E728" si="890">C727</f>
        <v>2790262</v>
      </c>
      <c r="D728" s="142">
        <f t="shared" si="890"/>
        <v>15962814</v>
      </c>
      <c r="E728" s="142">
        <f t="shared" si="890"/>
        <v>6229645</v>
      </c>
      <c r="F728" s="141">
        <f>Data!D603+F727</f>
        <v>52883778</v>
      </c>
      <c r="G728" s="142">
        <f t="shared" ref="G728:U728" si="891">G727</f>
        <v>30817800</v>
      </c>
      <c r="H728" s="142">
        <f t="shared" si="891"/>
        <v>2065940</v>
      </c>
      <c r="I728" s="142">
        <f t="shared" si="891"/>
        <v>13057776</v>
      </c>
      <c r="J728" s="142">
        <f t="shared" si="891"/>
        <v>4894244</v>
      </c>
      <c r="K728" s="142">
        <f t="shared" si="891"/>
        <v>7331695</v>
      </c>
      <c r="L728" s="142">
        <f t="shared" si="891"/>
        <v>8991342</v>
      </c>
      <c r="M728" s="142">
        <f t="shared" si="891"/>
        <v>21774</v>
      </c>
      <c r="N728" s="142">
        <f t="shared" si="891"/>
        <v>7678145</v>
      </c>
      <c r="O728" s="142">
        <f t="shared" si="891"/>
        <v>3378300</v>
      </c>
      <c r="P728" s="142">
        <f t="shared" si="891"/>
        <v>148000</v>
      </c>
      <c r="Q728" s="142">
        <f t="shared" si="891"/>
        <v>445903</v>
      </c>
      <c r="R728" s="142">
        <f t="shared" si="891"/>
        <v>1371373</v>
      </c>
      <c r="S728" s="142">
        <f t="shared" si="891"/>
        <v>3234326</v>
      </c>
      <c r="T728" s="142">
        <f t="shared" si="891"/>
        <v>45478326</v>
      </c>
      <c r="U728" s="142">
        <f t="shared" si="891"/>
        <v>605421</v>
      </c>
      <c r="V728" s="142"/>
      <c r="W728" s="142"/>
      <c r="X728" s="142"/>
      <c r="Y728" s="142"/>
      <c r="Z728" s="142"/>
      <c r="AA728" s="142"/>
      <c r="AB728" s="142"/>
      <c r="AC728" s="142"/>
      <c r="AD728" s="142"/>
      <c r="AE728" s="142"/>
      <c r="AF728" s="142"/>
      <c r="AG728" s="146" t="s">
        <v>1284</v>
      </c>
      <c r="AH728" s="144">
        <f t="shared" si="293"/>
        <v>207386864</v>
      </c>
      <c r="AI728" s="145">
        <f t="shared" si="294"/>
        <v>43664</v>
      </c>
      <c r="AJ728" s="144">
        <f t="shared" si="297"/>
        <v>938</v>
      </c>
      <c r="AK728" s="146">
        <v>1.0</v>
      </c>
      <c r="AL728" s="164"/>
      <c r="AM728" s="146">
        <f>AM726</f>
        <v>18</v>
      </c>
      <c r="AN728" s="142"/>
      <c r="AO728" s="134"/>
      <c r="AP728" s="134"/>
      <c r="AQ728" s="134"/>
      <c r="AR728" s="134"/>
      <c r="AS728" s="134"/>
      <c r="AT728" s="134"/>
      <c r="AU728" s="134"/>
      <c r="AV728" s="134"/>
      <c r="AW728" s="134"/>
      <c r="AX728" s="134"/>
      <c r="AY728" s="134"/>
      <c r="AZ728" s="134"/>
      <c r="BA728" s="134"/>
      <c r="BB728" s="134"/>
    </row>
    <row r="729">
      <c r="A729" s="283" t="str">
        <f>Data!A583</f>
        <v>West of England Combined Authority</v>
      </c>
      <c r="B729" s="140">
        <f>Data!E583</f>
        <v>43665</v>
      </c>
      <c r="C729" s="142">
        <f t="shared" ref="C729:U729" si="892">C728</f>
        <v>2790262</v>
      </c>
      <c r="D729" s="142">
        <f t="shared" si="892"/>
        <v>15962814</v>
      </c>
      <c r="E729" s="142">
        <f t="shared" si="892"/>
        <v>6229645</v>
      </c>
      <c r="F729" s="192">
        <f t="shared" si="892"/>
        <v>52883778</v>
      </c>
      <c r="G729" s="142">
        <f t="shared" si="892"/>
        <v>30817800</v>
      </c>
      <c r="H729" s="142">
        <f t="shared" si="892"/>
        <v>2065940</v>
      </c>
      <c r="I729" s="142">
        <f t="shared" si="892"/>
        <v>13057776</v>
      </c>
      <c r="J729" s="142">
        <f t="shared" si="892"/>
        <v>4894244</v>
      </c>
      <c r="K729" s="142">
        <f t="shared" si="892"/>
        <v>7331695</v>
      </c>
      <c r="L729" s="142">
        <f t="shared" si="892"/>
        <v>8991342</v>
      </c>
      <c r="M729" s="142">
        <f t="shared" si="892"/>
        <v>21774</v>
      </c>
      <c r="N729" s="142">
        <f t="shared" si="892"/>
        <v>7678145</v>
      </c>
      <c r="O729" s="142">
        <f t="shared" si="892"/>
        <v>3378300</v>
      </c>
      <c r="P729" s="142">
        <f t="shared" si="892"/>
        <v>148000</v>
      </c>
      <c r="Q729" s="142">
        <f t="shared" si="892"/>
        <v>445903</v>
      </c>
      <c r="R729" s="142">
        <f t="shared" si="892"/>
        <v>1371373</v>
      </c>
      <c r="S729" s="142">
        <f t="shared" si="892"/>
        <v>3234326</v>
      </c>
      <c r="T729" s="142">
        <f t="shared" si="892"/>
        <v>45478326</v>
      </c>
      <c r="U729" s="142">
        <f t="shared" si="892"/>
        <v>605421</v>
      </c>
      <c r="V729" s="142"/>
      <c r="W729" s="142"/>
      <c r="X729" s="142"/>
      <c r="Y729" s="142"/>
      <c r="Z729" s="142"/>
      <c r="AA729" s="142"/>
      <c r="AB729" s="142"/>
      <c r="AC729" s="142"/>
      <c r="AD729" s="142"/>
      <c r="AE729" s="142"/>
      <c r="AF729" s="142"/>
      <c r="AG729" s="146" t="s">
        <v>1284</v>
      </c>
      <c r="AH729" s="144">
        <f t="shared" si="293"/>
        <v>207386864</v>
      </c>
      <c r="AI729" s="145">
        <f t="shared" si="294"/>
        <v>43665</v>
      </c>
      <c r="AJ729" s="144">
        <f t="shared" si="297"/>
        <v>939</v>
      </c>
      <c r="AK729" s="146">
        <v>1.0</v>
      </c>
      <c r="AL729" s="164"/>
      <c r="AM729" s="146">
        <f t="shared" ref="AM729:AM746" si="895">AM728</f>
        <v>18</v>
      </c>
      <c r="AN729" s="142"/>
      <c r="AO729" s="134"/>
      <c r="AP729" s="134"/>
      <c r="AQ729" s="134"/>
      <c r="AR729" s="134"/>
      <c r="AS729" s="134"/>
      <c r="AT729" s="134"/>
      <c r="AU729" s="134"/>
      <c r="AV729" s="134"/>
      <c r="AW729" s="134"/>
      <c r="AX729" s="134"/>
      <c r="AY729" s="134"/>
      <c r="AZ729" s="134"/>
      <c r="BA729" s="134"/>
      <c r="BB729" s="134"/>
    </row>
    <row r="730">
      <c r="A730" s="203" t="str">
        <f>Data!A746</f>
        <v>Montpellier City Council</v>
      </c>
      <c r="B730" s="140">
        <f>Data!E746</f>
        <v>43665</v>
      </c>
      <c r="C730" s="142">
        <f t="shared" ref="C730:K730" si="893">C729</f>
        <v>2790262</v>
      </c>
      <c r="D730" s="142">
        <f t="shared" si="893"/>
        <v>15962814</v>
      </c>
      <c r="E730" s="142">
        <f t="shared" si="893"/>
        <v>6229645</v>
      </c>
      <c r="F730" s="142">
        <f t="shared" si="893"/>
        <v>52883778</v>
      </c>
      <c r="G730" s="142">
        <f t="shared" si="893"/>
        <v>30817800</v>
      </c>
      <c r="H730" s="142">
        <f t="shared" si="893"/>
        <v>2065940</v>
      </c>
      <c r="I730" s="142">
        <f t="shared" si="893"/>
        <v>13057776</v>
      </c>
      <c r="J730" s="142">
        <f t="shared" si="893"/>
        <v>4894244</v>
      </c>
      <c r="K730" s="142">
        <f t="shared" si="893"/>
        <v>7331695</v>
      </c>
      <c r="L730" s="141">
        <f>Data!D746+L729</f>
        <v>9281890</v>
      </c>
      <c r="M730" s="142">
        <f t="shared" ref="M730:U730" si="894">M729</f>
        <v>21774</v>
      </c>
      <c r="N730" s="142">
        <f t="shared" si="894"/>
        <v>7678145</v>
      </c>
      <c r="O730" s="142">
        <f t="shared" si="894"/>
        <v>3378300</v>
      </c>
      <c r="P730" s="142">
        <f t="shared" si="894"/>
        <v>148000</v>
      </c>
      <c r="Q730" s="142">
        <f t="shared" si="894"/>
        <v>445903</v>
      </c>
      <c r="R730" s="142">
        <f t="shared" si="894"/>
        <v>1371373</v>
      </c>
      <c r="S730" s="142">
        <f t="shared" si="894"/>
        <v>3234326</v>
      </c>
      <c r="T730" s="142">
        <f t="shared" si="894"/>
        <v>45478326</v>
      </c>
      <c r="U730" s="142">
        <f t="shared" si="894"/>
        <v>605421</v>
      </c>
      <c r="V730" s="142"/>
      <c r="W730" s="142"/>
      <c r="X730" s="142"/>
      <c r="Y730" s="142"/>
      <c r="Z730" s="142"/>
      <c r="AA730" s="142"/>
      <c r="AB730" s="142"/>
      <c r="AC730" s="142"/>
      <c r="AD730" s="142"/>
      <c r="AE730" s="142"/>
      <c r="AF730" s="142"/>
      <c r="AG730" s="146" t="s">
        <v>2442</v>
      </c>
      <c r="AH730" s="144">
        <f t="shared" si="293"/>
        <v>207677412</v>
      </c>
      <c r="AI730" s="145">
        <f t="shared" si="294"/>
        <v>43665</v>
      </c>
      <c r="AJ730" s="144">
        <f t="shared" si="297"/>
        <v>940</v>
      </c>
      <c r="AK730" s="146">
        <v>1.0</v>
      </c>
      <c r="AL730" s="146">
        <f>sum(AK167:AK730)</f>
        <v>939</v>
      </c>
      <c r="AM730" s="146">
        <f t="shared" si="895"/>
        <v>18</v>
      </c>
      <c r="AN730" s="142"/>
      <c r="AO730" s="134"/>
      <c r="AP730" s="134"/>
      <c r="AQ730" s="134"/>
      <c r="AR730" s="134"/>
      <c r="AS730" s="134"/>
      <c r="AT730" s="134"/>
      <c r="AU730" s="134"/>
      <c r="AV730" s="134"/>
      <c r="AW730" s="134"/>
      <c r="AX730" s="134"/>
      <c r="AY730" s="134"/>
      <c r="AZ730" s="134"/>
      <c r="BA730" s="134"/>
      <c r="BB730" s="134"/>
    </row>
    <row r="731">
      <c r="A731" s="280" t="str">
        <f>Data!A930</f>
        <v>Montoro Town Council</v>
      </c>
      <c r="B731" s="140">
        <f>Data!E930</f>
        <v>43665</v>
      </c>
      <c r="C731" s="142">
        <f t="shared" ref="C731:H731" si="896">C730</f>
        <v>2790262</v>
      </c>
      <c r="D731" s="142">
        <f t="shared" si="896"/>
        <v>15962814</v>
      </c>
      <c r="E731" s="142">
        <f t="shared" si="896"/>
        <v>6229645</v>
      </c>
      <c r="F731" s="142">
        <f t="shared" si="896"/>
        <v>52883778</v>
      </c>
      <c r="G731" s="142">
        <f t="shared" si="896"/>
        <v>30817800</v>
      </c>
      <c r="H731" s="142">
        <f t="shared" si="896"/>
        <v>2065940</v>
      </c>
      <c r="I731" s="284">
        <f>Data!D930+I730</f>
        <v>13077552</v>
      </c>
      <c r="J731" s="142">
        <f t="shared" ref="J731:U731" si="897">J730</f>
        <v>4894244</v>
      </c>
      <c r="K731" s="142">
        <f t="shared" si="897"/>
        <v>7331695</v>
      </c>
      <c r="L731" s="142">
        <f t="shared" si="897"/>
        <v>9281890</v>
      </c>
      <c r="M731" s="142">
        <f t="shared" si="897"/>
        <v>21774</v>
      </c>
      <c r="N731" s="142">
        <f t="shared" si="897"/>
        <v>7678145</v>
      </c>
      <c r="O731" s="142">
        <f t="shared" si="897"/>
        <v>3378300</v>
      </c>
      <c r="P731" s="142">
        <f t="shared" si="897"/>
        <v>148000</v>
      </c>
      <c r="Q731" s="142">
        <f t="shared" si="897"/>
        <v>445903</v>
      </c>
      <c r="R731" s="142">
        <f t="shared" si="897"/>
        <v>1371373</v>
      </c>
      <c r="S731" s="142">
        <f t="shared" si="897"/>
        <v>3234326</v>
      </c>
      <c r="T731" s="142">
        <f t="shared" si="897"/>
        <v>45478326</v>
      </c>
      <c r="U731" s="142">
        <f t="shared" si="897"/>
        <v>605421</v>
      </c>
      <c r="V731" s="142"/>
      <c r="W731" s="142"/>
      <c r="X731" s="142"/>
      <c r="Y731" s="142"/>
      <c r="Z731" s="142"/>
      <c r="AA731" s="142"/>
      <c r="AB731" s="142"/>
      <c r="AC731" s="142"/>
      <c r="AD731" s="142"/>
      <c r="AE731" s="142"/>
      <c r="AF731" s="142"/>
      <c r="AG731" s="146" t="s">
        <v>2288</v>
      </c>
      <c r="AH731" s="144">
        <f t="shared" si="293"/>
        <v>207697188</v>
      </c>
      <c r="AI731" s="145">
        <f t="shared" si="294"/>
        <v>43665</v>
      </c>
      <c r="AJ731" s="144">
        <f t="shared" si="297"/>
        <v>941</v>
      </c>
      <c r="AK731" s="146">
        <v>1.0</v>
      </c>
      <c r="AL731" s="164"/>
      <c r="AM731" s="146">
        <f t="shared" si="895"/>
        <v>18</v>
      </c>
      <c r="AN731" s="142"/>
      <c r="AO731" s="134"/>
      <c r="AP731" s="134"/>
      <c r="AQ731" s="134"/>
      <c r="AR731" s="134"/>
      <c r="AS731" s="134"/>
      <c r="AT731" s="134"/>
      <c r="AU731" s="134"/>
      <c r="AV731" s="134"/>
      <c r="AW731" s="134"/>
      <c r="AX731" s="134"/>
      <c r="AY731" s="134"/>
      <c r="AZ731" s="134"/>
      <c r="BA731" s="134"/>
      <c r="BB731" s="134"/>
    </row>
    <row r="732">
      <c r="A732" s="203" t="str">
        <f>Data!A81</f>
        <v>North Sydney Council</v>
      </c>
      <c r="B732" s="140">
        <f>Data!E81</f>
        <v>43668</v>
      </c>
      <c r="C732" s="141">
        <f>Data!D81+C731</f>
        <v>2857920</v>
      </c>
      <c r="D732" s="142">
        <f t="shared" ref="D732:U732" si="898">D731</f>
        <v>15962814</v>
      </c>
      <c r="E732" s="142">
        <f t="shared" si="898"/>
        <v>6229645</v>
      </c>
      <c r="F732" s="142">
        <f t="shared" si="898"/>
        <v>52883778</v>
      </c>
      <c r="G732" s="142">
        <f t="shared" si="898"/>
        <v>30817800</v>
      </c>
      <c r="H732" s="142">
        <f t="shared" si="898"/>
        <v>2065940</v>
      </c>
      <c r="I732" s="142">
        <f t="shared" si="898"/>
        <v>13077552</v>
      </c>
      <c r="J732" s="142">
        <f t="shared" si="898"/>
        <v>4894244</v>
      </c>
      <c r="K732" s="142">
        <f t="shared" si="898"/>
        <v>7331695</v>
      </c>
      <c r="L732" s="142">
        <f t="shared" si="898"/>
        <v>9281890</v>
      </c>
      <c r="M732" s="142">
        <f t="shared" si="898"/>
        <v>21774</v>
      </c>
      <c r="N732" s="142">
        <f t="shared" si="898"/>
        <v>7678145</v>
      </c>
      <c r="O732" s="142">
        <f t="shared" si="898"/>
        <v>3378300</v>
      </c>
      <c r="P732" s="142">
        <f t="shared" si="898"/>
        <v>148000</v>
      </c>
      <c r="Q732" s="142">
        <f t="shared" si="898"/>
        <v>445903</v>
      </c>
      <c r="R732" s="142">
        <f t="shared" si="898"/>
        <v>1371373</v>
      </c>
      <c r="S732" s="142">
        <f t="shared" si="898"/>
        <v>3234326</v>
      </c>
      <c r="T732" s="142">
        <f t="shared" si="898"/>
        <v>45478326</v>
      </c>
      <c r="U732" s="142">
        <f t="shared" si="898"/>
        <v>605421</v>
      </c>
      <c r="V732" s="142"/>
      <c r="W732" s="142"/>
      <c r="X732" s="142"/>
      <c r="Y732" s="142"/>
      <c r="Z732" s="142"/>
      <c r="AA732" s="142"/>
      <c r="AB732" s="142"/>
      <c r="AC732" s="142"/>
      <c r="AD732" s="142"/>
      <c r="AE732" s="142"/>
      <c r="AF732" s="142"/>
      <c r="AG732" s="146" t="s">
        <v>974</v>
      </c>
      <c r="AH732" s="144">
        <f t="shared" si="293"/>
        <v>207764846</v>
      </c>
      <c r="AI732" s="145">
        <f t="shared" si="294"/>
        <v>43668</v>
      </c>
      <c r="AJ732" s="144">
        <f t="shared" si="297"/>
        <v>942</v>
      </c>
      <c r="AK732" s="146">
        <v>1.0</v>
      </c>
      <c r="AL732" s="146">
        <f t="shared" ref="AL732:AL734" si="900">sum(AK166:AK732)</f>
        <v>942</v>
      </c>
      <c r="AM732" s="146">
        <f t="shared" si="895"/>
        <v>18</v>
      </c>
      <c r="AN732" s="142"/>
      <c r="AO732" s="134"/>
      <c r="AP732" s="134"/>
      <c r="AQ732" s="134"/>
      <c r="AR732" s="134"/>
      <c r="AS732" s="134"/>
      <c r="AT732" s="134"/>
      <c r="AU732" s="134"/>
      <c r="AV732" s="134"/>
      <c r="AW732" s="134"/>
      <c r="AX732" s="134"/>
      <c r="AY732" s="134"/>
      <c r="AZ732" s="134"/>
      <c r="BA732" s="134"/>
      <c r="BB732" s="134"/>
    </row>
    <row r="733">
      <c r="A733" s="203" t="str">
        <f>Data!A658</f>
        <v>Township of Langley</v>
      </c>
      <c r="B733" s="140">
        <f>Data!E658</f>
        <v>43668</v>
      </c>
      <c r="C733" s="142">
        <f t="shared" ref="C733:U733" si="899">C732</f>
        <v>2857920</v>
      </c>
      <c r="D733" s="142">
        <f t="shared" si="899"/>
        <v>15962814</v>
      </c>
      <c r="E733" s="142">
        <f t="shared" si="899"/>
        <v>6229645</v>
      </c>
      <c r="F733" s="142">
        <f t="shared" si="899"/>
        <v>52883778</v>
      </c>
      <c r="G733" s="192">
        <f t="shared" si="899"/>
        <v>30817800</v>
      </c>
      <c r="H733" s="142">
        <f t="shared" si="899"/>
        <v>2065940</v>
      </c>
      <c r="I733" s="142">
        <f t="shared" si="899"/>
        <v>13077552</v>
      </c>
      <c r="J733" s="142">
        <f t="shared" si="899"/>
        <v>4894244</v>
      </c>
      <c r="K733" s="142">
        <f t="shared" si="899"/>
        <v>7331695</v>
      </c>
      <c r="L733" s="142">
        <f t="shared" si="899"/>
        <v>9281890</v>
      </c>
      <c r="M733" s="142">
        <f t="shared" si="899"/>
        <v>21774</v>
      </c>
      <c r="N733" s="142">
        <f t="shared" si="899"/>
        <v>7678145</v>
      </c>
      <c r="O733" s="142">
        <f t="shared" si="899"/>
        <v>3378300</v>
      </c>
      <c r="P733" s="142">
        <f t="shared" si="899"/>
        <v>148000</v>
      </c>
      <c r="Q733" s="142">
        <f t="shared" si="899"/>
        <v>445903</v>
      </c>
      <c r="R733" s="142">
        <f t="shared" si="899"/>
        <v>1371373</v>
      </c>
      <c r="S733" s="142">
        <f t="shared" si="899"/>
        <v>3234326</v>
      </c>
      <c r="T733" s="142">
        <f t="shared" si="899"/>
        <v>45478326</v>
      </c>
      <c r="U733" s="142">
        <f t="shared" si="899"/>
        <v>605421</v>
      </c>
      <c r="V733" s="142"/>
      <c r="W733" s="142"/>
      <c r="X733" s="142"/>
      <c r="Y733" s="142"/>
      <c r="Z733" s="142"/>
      <c r="AA733" s="142"/>
      <c r="AB733" s="142"/>
      <c r="AC733" s="142"/>
      <c r="AD733" s="142"/>
      <c r="AE733" s="142"/>
      <c r="AF733" s="142"/>
      <c r="AG733" s="146" t="s">
        <v>1206</v>
      </c>
      <c r="AH733" s="144">
        <f t="shared" si="293"/>
        <v>207764846</v>
      </c>
      <c r="AI733" s="145">
        <f t="shared" si="294"/>
        <v>43668</v>
      </c>
      <c r="AJ733" s="144">
        <f t="shared" si="297"/>
        <v>943</v>
      </c>
      <c r="AK733" s="146">
        <v>1.0</v>
      </c>
      <c r="AL733" s="146">
        <f t="shared" si="900"/>
        <v>942</v>
      </c>
      <c r="AM733" s="146">
        <f t="shared" si="895"/>
        <v>18</v>
      </c>
      <c r="AN733" s="142"/>
      <c r="AO733" s="134"/>
      <c r="AP733" s="134"/>
      <c r="AQ733" s="134"/>
      <c r="AR733" s="134"/>
      <c r="AS733" s="134"/>
      <c r="AT733" s="134"/>
      <c r="AU733" s="134"/>
      <c r="AV733" s="134"/>
      <c r="AW733" s="134"/>
      <c r="AX733" s="134"/>
      <c r="AY733" s="134"/>
      <c r="AZ733" s="134"/>
      <c r="BA733" s="134"/>
      <c r="BB733" s="134"/>
    </row>
    <row r="734">
      <c r="A734" s="280" t="str">
        <f>Data!A663</f>
        <v>Milton Town Council</v>
      </c>
      <c r="B734" s="140">
        <f>Data!E663</f>
        <v>43668</v>
      </c>
      <c r="C734" s="142">
        <f t="shared" ref="C734:U734" si="901">C733</f>
        <v>2857920</v>
      </c>
      <c r="D734" s="142">
        <f t="shared" si="901"/>
        <v>15962814</v>
      </c>
      <c r="E734" s="142">
        <f t="shared" si="901"/>
        <v>6229645</v>
      </c>
      <c r="F734" s="142">
        <f t="shared" si="901"/>
        <v>52883778</v>
      </c>
      <c r="G734" s="192">
        <f t="shared" si="901"/>
        <v>30817800</v>
      </c>
      <c r="H734" s="142">
        <f t="shared" si="901"/>
        <v>2065940</v>
      </c>
      <c r="I734" s="142">
        <f t="shared" si="901"/>
        <v>13077552</v>
      </c>
      <c r="J734" s="142">
        <f t="shared" si="901"/>
        <v>4894244</v>
      </c>
      <c r="K734" s="142">
        <f t="shared" si="901"/>
        <v>7331695</v>
      </c>
      <c r="L734" s="142">
        <f t="shared" si="901"/>
        <v>9281890</v>
      </c>
      <c r="M734" s="142">
        <f t="shared" si="901"/>
        <v>21774</v>
      </c>
      <c r="N734" s="142">
        <f t="shared" si="901"/>
        <v>7678145</v>
      </c>
      <c r="O734" s="142">
        <f t="shared" si="901"/>
        <v>3378300</v>
      </c>
      <c r="P734" s="142">
        <f t="shared" si="901"/>
        <v>148000</v>
      </c>
      <c r="Q734" s="142">
        <f t="shared" si="901"/>
        <v>445903</v>
      </c>
      <c r="R734" s="142">
        <f t="shared" si="901"/>
        <v>1371373</v>
      </c>
      <c r="S734" s="142">
        <f t="shared" si="901"/>
        <v>3234326</v>
      </c>
      <c r="T734" s="142">
        <f t="shared" si="901"/>
        <v>45478326</v>
      </c>
      <c r="U734" s="142">
        <f t="shared" si="901"/>
        <v>605421</v>
      </c>
      <c r="V734" s="142"/>
      <c r="W734" s="142"/>
      <c r="X734" s="142"/>
      <c r="Y734" s="142"/>
      <c r="Z734" s="142"/>
      <c r="AA734" s="142"/>
      <c r="AB734" s="142"/>
      <c r="AC734" s="142"/>
      <c r="AD734" s="142"/>
      <c r="AE734" s="142"/>
      <c r="AF734" s="142"/>
      <c r="AG734" s="146" t="s">
        <v>1206</v>
      </c>
      <c r="AH734" s="144">
        <f t="shared" si="293"/>
        <v>207764846</v>
      </c>
      <c r="AI734" s="145">
        <f t="shared" si="294"/>
        <v>43668</v>
      </c>
      <c r="AJ734" s="144">
        <f t="shared" si="297"/>
        <v>944</v>
      </c>
      <c r="AK734" s="146">
        <v>1.0</v>
      </c>
      <c r="AL734" s="146">
        <f t="shared" si="900"/>
        <v>942</v>
      </c>
      <c r="AM734" s="146">
        <f t="shared" si="895"/>
        <v>18</v>
      </c>
      <c r="AN734" s="142"/>
      <c r="AO734" s="134"/>
      <c r="AP734" s="134"/>
      <c r="AQ734" s="134"/>
      <c r="AR734" s="134"/>
      <c r="AS734" s="134"/>
      <c r="AT734" s="134"/>
      <c r="AU734" s="134"/>
      <c r="AV734" s="134"/>
      <c r="AW734" s="134"/>
      <c r="AX734" s="134"/>
      <c r="AY734" s="134"/>
      <c r="AZ734" s="134"/>
      <c r="BA734" s="134"/>
      <c r="BB734" s="134"/>
    </row>
    <row r="735">
      <c r="A735" s="280" t="str">
        <f>Data!A935</f>
        <v>Parma City Council</v>
      </c>
      <c r="B735" s="140">
        <f>Data!E935</f>
        <v>43668</v>
      </c>
      <c r="C735" s="142">
        <f t="shared" ref="C735:H735" si="902">C734</f>
        <v>2857920</v>
      </c>
      <c r="D735" s="142">
        <f t="shared" si="902"/>
        <v>15962814</v>
      </c>
      <c r="E735" s="142">
        <f t="shared" si="902"/>
        <v>6229645</v>
      </c>
      <c r="F735" s="142">
        <f t="shared" si="902"/>
        <v>52883778</v>
      </c>
      <c r="G735" s="142">
        <f t="shared" si="902"/>
        <v>30817800</v>
      </c>
      <c r="H735" s="142">
        <f t="shared" si="902"/>
        <v>2065940</v>
      </c>
      <c r="I735" s="284">
        <f>Data!D935+I734</f>
        <v>13273239</v>
      </c>
      <c r="J735" s="142">
        <f t="shared" ref="J735:U735" si="903">J734</f>
        <v>4894244</v>
      </c>
      <c r="K735" s="142">
        <f t="shared" si="903"/>
        <v>7331695</v>
      </c>
      <c r="L735" s="142">
        <f t="shared" si="903"/>
        <v>9281890</v>
      </c>
      <c r="M735" s="142">
        <f t="shared" si="903"/>
        <v>21774</v>
      </c>
      <c r="N735" s="142">
        <f t="shared" si="903"/>
        <v>7678145</v>
      </c>
      <c r="O735" s="142">
        <f t="shared" si="903"/>
        <v>3378300</v>
      </c>
      <c r="P735" s="142">
        <f t="shared" si="903"/>
        <v>148000</v>
      </c>
      <c r="Q735" s="142">
        <f t="shared" si="903"/>
        <v>445903</v>
      </c>
      <c r="R735" s="142">
        <f t="shared" si="903"/>
        <v>1371373</v>
      </c>
      <c r="S735" s="142">
        <f t="shared" si="903"/>
        <v>3234326</v>
      </c>
      <c r="T735" s="142">
        <f t="shared" si="903"/>
        <v>45478326</v>
      </c>
      <c r="U735" s="142">
        <f t="shared" si="903"/>
        <v>605421</v>
      </c>
      <c r="V735" s="142"/>
      <c r="W735" s="142"/>
      <c r="X735" s="142"/>
      <c r="Y735" s="142"/>
      <c r="Z735" s="142"/>
      <c r="AA735" s="142"/>
      <c r="AB735" s="142"/>
      <c r="AC735" s="142"/>
      <c r="AD735" s="142"/>
      <c r="AE735" s="142"/>
      <c r="AF735" s="142"/>
      <c r="AG735" s="146" t="s">
        <v>2288</v>
      </c>
      <c r="AH735" s="144">
        <f t="shared" si="293"/>
        <v>207960533</v>
      </c>
      <c r="AI735" s="145">
        <f t="shared" si="294"/>
        <v>43668</v>
      </c>
      <c r="AJ735" s="144">
        <f t="shared" si="297"/>
        <v>945</v>
      </c>
      <c r="AK735" s="146">
        <v>1.0</v>
      </c>
      <c r="AL735" s="164"/>
      <c r="AM735" s="146">
        <f t="shared" si="895"/>
        <v>18</v>
      </c>
      <c r="AN735" s="142"/>
      <c r="AO735" s="134"/>
      <c r="AP735" s="134"/>
      <c r="AQ735" s="134"/>
      <c r="AR735" s="134"/>
      <c r="AS735" s="134"/>
      <c r="AT735" s="134"/>
      <c r="AU735" s="134"/>
      <c r="AV735" s="134"/>
      <c r="AW735" s="134"/>
      <c r="AX735" s="134"/>
      <c r="AY735" s="134"/>
      <c r="AZ735" s="134"/>
      <c r="BA735" s="134"/>
      <c r="BB735" s="134"/>
    </row>
    <row r="736">
      <c r="A736" s="280" t="str">
        <f>Data!A967</f>
        <v>Vinovo Municipal Council</v>
      </c>
      <c r="B736" s="140">
        <f>Data!E967</f>
        <v>43668</v>
      </c>
      <c r="C736" s="142">
        <f t="shared" ref="C736:U736" si="904">C735</f>
        <v>2857920</v>
      </c>
      <c r="D736" s="142">
        <f t="shared" si="904"/>
        <v>15962814</v>
      </c>
      <c r="E736" s="142">
        <f t="shared" si="904"/>
        <v>6229645</v>
      </c>
      <c r="F736" s="142">
        <f t="shared" si="904"/>
        <v>52883778</v>
      </c>
      <c r="G736" s="142">
        <f t="shared" si="904"/>
        <v>30817800</v>
      </c>
      <c r="H736" s="142">
        <f t="shared" si="904"/>
        <v>2065940</v>
      </c>
      <c r="I736" s="167">
        <f t="shared" si="904"/>
        <v>13273239</v>
      </c>
      <c r="J736" s="142">
        <f t="shared" si="904"/>
        <v>4894244</v>
      </c>
      <c r="K736" s="142">
        <f t="shared" si="904"/>
        <v>7331695</v>
      </c>
      <c r="L736" s="142">
        <f t="shared" si="904"/>
        <v>9281890</v>
      </c>
      <c r="M736" s="142">
        <f t="shared" si="904"/>
        <v>21774</v>
      </c>
      <c r="N736" s="142">
        <f t="shared" si="904"/>
        <v>7678145</v>
      </c>
      <c r="O736" s="142">
        <f t="shared" si="904"/>
        <v>3378300</v>
      </c>
      <c r="P736" s="142">
        <f t="shared" si="904"/>
        <v>148000</v>
      </c>
      <c r="Q736" s="142">
        <f t="shared" si="904"/>
        <v>445903</v>
      </c>
      <c r="R736" s="142">
        <f t="shared" si="904"/>
        <v>1371373</v>
      </c>
      <c r="S736" s="142">
        <f t="shared" si="904"/>
        <v>3234326</v>
      </c>
      <c r="T736" s="142">
        <f t="shared" si="904"/>
        <v>45478326</v>
      </c>
      <c r="U736" s="142">
        <f t="shared" si="904"/>
        <v>605421</v>
      </c>
      <c r="V736" s="142"/>
      <c r="W736" s="142"/>
      <c r="X736" s="142"/>
      <c r="Y736" s="142"/>
      <c r="Z736" s="142"/>
      <c r="AA736" s="142"/>
      <c r="AB736" s="142"/>
      <c r="AC736" s="142"/>
      <c r="AD736" s="142"/>
      <c r="AE736" s="142"/>
      <c r="AF736" s="142"/>
      <c r="AG736" s="146" t="s">
        <v>2288</v>
      </c>
      <c r="AH736" s="144">
        <f t="shared" si="293"/>
        <v>207960533</v>
      </c>
      <c r="AI736" s="145">
        <f t="shared" si="294"/>
        <v>43668</v>
      </c>
      <c r="AJ736" s="144">
        <f t="shared" si="297"/>
        <v>946</v>
      </c>
      <c r="AK736" s="146">
        <v>1.0</v>
      </c>
      <c r="AL736" s="164"/>
      <c r="AM736" s="146">
        <f t="shared" si="895"/>
        <v>18</v>
      </c>
      <c r="AN736" s="142"/>
      <c r="AO736" s="134"/>
      <c r="AP736" s="134"/>
      <c r="AQ736" s="134"/>
      <c r="AR736" s="134"/>
      <c r="AS736" s="134"/>
      <c r="AT736" s="134"/>
      <c r="AU736" s="134"/>
      <c r="AV736" s="134"/>
      <c r="AW736" s="134"/>
      <c r="AX736" s="134"/>
      <c r="AY736" s="134"/>
      <c r="AZ736" s="134"/>
      <c r="BA736" s="134"/>
      <c r="BB736" s="134"/>
    </row>
    <row r="737">
      <c r="A737" s="203" t="str">
        <f>Data!A1190</f>
        <v>Ojai City Council</v>
      </c>
      <c r="B737" s="140">
        <f>Data!E1190</f>
        <v>43668</v>
      </c>
      <c r="C737" s="142">
        <f t="shared" ref="C737:C784" si="906">C736</f>
        <v>2857920</v>
      </c>
      <c r="D737" s="141">
        <f>Data!D1190+D736</f>
        <v>15970310</v>
      </c>
      <c r="E737" s="142">
        <f t="shared" ref="E737:U737" si="905">E736</f>
        <v>6229645</v>
      </c>
      <c r="F737" s="142">
        <f t="shared" si="905"/>
        <v>52883778</v>
      </c>
      <c r="G737" s="142">
        <f t="shared" si="905"/>
        <v>30817800</v>
      </c>
      <c r="H737" s="142">
        <f t="shared" si="905"/>
        <v>2065940</v>
      </c>
      <c r="I737" s="167">
        <f t="shared" si="905"/>
        <v>13273239</v>
      </c>
      <c r="J737" s="142">
        <f t="shared" si="905"/>
        <v>4894244</v>
      </c>
      <c r="K737" s="142">
        <f t="shared" si="905"/>
        <v>7331695</v>
      </c>
      <c r="L737" s="142">
        <f t="shared" si="905"/>
        <v>9281890</v>
      </c>
      <c r="M737" s="142">
        <f t="shared" si="905"/>
        <v>21774</v>
      </c>
      <c r="N737" s="142">
        <f t="shared" si="905"/>
        <v>7678145</v>
      </c>
      <c r="O737" s="142">
        <f t="shared" si="905"/>
        <v>3378300</v>
      </c>
      <c r="P737" s="142">
        <f t="shared" si="905"/>
        <v>148000</v>
      </c>
      <c r="Q737" s="142">
        <f t="shared" si="905"/>
        <v>445903</v>
      </c>
      <c r="R737" s="142">
        <f t="shared" si="905"/>
        <v>1371373</v>
      </c>
      <c r="S737" s="142">
        <f t="shared" si="905"/>
        <v>3234326</v>
      </c>
      <c r="T737" s="142">
        <f t="shared" si="905"/>
        <v>45478326</v>
      </c>
      <c r="U737" s="142">
        <f t="shared" si="905"/>
        <v>605421</v>
      </c>
      <c r="V737" s="142"/>
      <c r="W737" s="142"/>
      <c r="X737" s="142"/>
      <c r="Y737" s="142"/>
      <c r="Z737" s="142"/>
      <c r="AA737" s="142"/>
      <c r="AB737" s="142"/>
      <c r="AC737" s="142"/>
      <c r="AD737" s="142"/>
      <c r="AE737" s="142"/>
      <c r="AF737" s="142"/>
      <c r="AG737" s="146" t="s">
        <v>996</v>
      </c>
      <c r="AH737" s="144">
        <f t="shared" si="293"/>
        <v>207968029</v>
      </c>
      <c r="AI737" s="145">
        <f t="shared" si="294"/>
        <v>43668</v>
      </c>
      <c r="AJ737" s="144">
        <f t="shared" si="297"/>
        <v>947</v>
      </c>
      <c r="AK737" s="146">
        <v>1.0</v>
      </c>
      <c r="AL737" s="164"/>
      <c r="AM737" s="146">
        <f t="shared" si="895"/>
        <v>18</v>
      </c>
      <c r="AN737" s="142"/>
      <c r="AO737" s="134"/>
      <c r="AP737" s="134"/>
      <c r="AQ737" s="134"/>
      <c r="AR737" s="134"/>
      <c r="AS737" s="134"/>
      <c r="AT737" s="134"/>
      <c r="AU737" s="134"/>
      <c r="AV737" s="134"/>
      <c r="AW737" s="134"/>
      <c r="AX737" s="134"/>
      <c r="AY737" s="134"/>
      <c r="AZ737" s="134"/>
      <c r="BA737" s="134"/>
      <c r="BB737" s="134"/>
    </row>
    <row r="738">
      <c r="A738" s="283" t="str">
        <f>Data!A174</f>
        <v>Barnstaple Town Council</v>
      </c>
      <c r="B738" s="140">
        <f>Data!E174</f>
        <v>43668</v>
      </c>
      <c r="C738" s="142">
        <f t="shared" si="906"/>
        <v>2857920</v>
      </c>
      <c r="D738" s="142">
        <f t="shared" ref="D738:U738" si="907">D737</f>
        <v>15970310</v>
      </c>
      <c r="E738" s="142">
        <f t="shared" si="907"/>
        <v>6229645</v>
      </c>
      <c r="F738" s="192">
        <f t="shared" si="907"/>
        <v>52883778</v>
      </c>
      <c r="G738" s="142">
        <f t="shared" si="907"/>
        <v>30817800</v>
      </c>
      <c r="H738" s="142">
        <f t="shared" si="907"/>
        <v>2065940</v>
      </c>
      <c r="I738" s="273">
        <f t="shared" si="907"/>
        <v>13273239</v>
      </c>
      <c r="J738" s="142">
        <f t="shared" si="907"/>
        <v>4894244</v>
      </c>
      <c r="K738" s="142">
        <f t="shared" si="907"/>
        <v>7331695</v>
      </c>
      <c r="L738" s="142">
        <f t="shared" si="907"/>
        <v>9281890</v>
      </c>
      <c r="M738" s="142">
        <f t="shared" si="907"/>
        <v>21774</v>
      </c>
      <c r="N738" s="142">
        <f t="shared" si="907"/>
        <v>7678145</v>
      </c>
      <c r="O738" s="142">
        <f t="shared" si="907"/>
        <v>3378300</v>
      </c>
      <c r="P738" s="142">
        <f t="shared" si="907"/>
        <v>148000</v>
      </c>
      <c r="Q738" s="142">
        <f t="shared" si="907"/>
        <v>445903</v>
      </c>
      <c r="R738" s="142">
        <f t="shared" si="907"/>
        <v>1371373</v>
      </c>
      <c r="S738" s="142">
        <f t="shared" si="907"/>
        <v>3234326</v>
      </c>
      <c r="T738" s="142">
        <f t="shared" si="907"/>
        <v>45478326</v>
      </c>
      <c r="U738" s="142">
        <f t="shared" si="907"/>
        <v>605421</v>
      </c>
      <c r="V738" s="142"/>
      <c r="W738" s="142"/>
      <c r="X738" s="142"/>
      <c r="Y738" s="142"/>
      <c r="Z738" s="142"/>
      <c r="AA738" s="142"/>
      <c r="AB738" s="142"/>
      <c r="AC738" s="142"/>
      <c r="AD738" s="142"/>
      <c r="AE738" s="142"/>
      <c r="AF738" s="142"/>
      <c r="AG738" s="146" t="s">
        <v>1284</v>
      </c>
      <c r="AH738" s="144">
        <f t="shared" si="293"/>
        <v>207968029</v>
      </c>
      <c r="AI738" s="145">
        <f t="shared" si="294"/>
        <v>43668</v>
      </c>
      <c r="AJ738" s="144">
        <f t="shared" si="297"/>
        <v>948</v>
      </c>
      <c r="AK738" s="146">
        <v>1.0</v>
      </c>
      <c r="AL738" s="164"/>
      <c r="AM738" s="146">
        <f t="shared" si="895"/>
        <v>18</v>
      </c>
      <c r="AN738" s="142"/>
      <c r="AO738" s="134"/>
      <c r="AP738" s="134"/>
      <c r="AQ738" s="134"/>
      <c r="AR738" s="134"/>
      <c r="AS738" s="134"/>
      <c r="AT738" s="134"/>
      <c r="AU738" s="134"/>
      <c r="AV738" s="134"/>
      <c r="AW738" s="134"/>
      <c r="AX738" s="134"/>
      <c r="AY738" s="134"/>
      <c r="AZ738" s="134"/>
      <c r="BA738" s="134"/>
      <c r="BB738" s="134"/>
    </row>
    <row r="739">
      <c r="A739" s="283" t="str">
        <f>Data!A193</f>
        <v>Braintree District Council</v>
      </c>
      <c r="B739" s="140">
        <f>Data!E193</f>
        <v>43668</v>
      </c>
      <c r="C739" s="142">
        <f t="shared" si="906"/>
        <v>2857920</v>
      </c>
      <c r="D739" s="142">
        <f t="shared" ref="D739:E739" si="908">D738</f>
        <v>15970310</v>
      </c>
      <c r="E739" s="142">
        <f t="shared" si="908"/>
        <v>6229645</v>
      </c>
      <c r="F739" s="141">
        <f>Data!D193+F738</f>
        <v>53035339</v>
      </c>
      <c r="G739" s="142">
        <f t="shared" ref="G739:U739" si="909">G738</f>
        <v>30817800</v>
      </c>
      <c r="H739" s="142">
        <f t="shared" si="909"/>
        <v>2065940</v>
      </c>
      <c r="I739" s="273">
        <f t="shared" si="909"/>
        <v>13273239</v>
      </c>
      <c r="J739" s="142">
        <f t="shared" si="909"/>
        <v>4894244</v>
      </c>
      <c r="K739" s="142">
        <f t="shared" si="909"/>
        <v>7331695</v>
      </c>
      <c r="L739" s="142">
        <f t="shared" si="909"/>
        <v>9281890</v>
      </c>
      <c r="M739" s="142">
        <f t="shared" si="909"/>
        <v>21774</v>
      </c>
      <c r="N739" s="142">
        <f t="shared" si="909"/>
        <v>7678145</v>
      </c>
      <c r="O739" s="142">
        <f t="shared" si="909"/>
        <v>3378300</v>
      </c>
      <c r="P739" s="142">
        <f t="shared" si="909"/>
        <v>148000</v>
      </c>
      <c r="Q739" s="142">
        <f t="shared" si="909"/>
        <v>445903</v>
      </c>
      <c r="R739" s="142">
        <f t="shared" si="909"/>
        <v>1371373</v>
      </c>
      <c r="S739" s="142">
        <f t="shared" si="909"/>
        <v>3234326</v>
      </c>
      <c r="T739" s="142">
        <f t="shared" si="909"/>
        <v>45478326</v>
      </c>
      <c r="U739" s="142">
        <f t="shared" si="909"/>
        <v>605421</v>
      </c>
      <c r="V739" s="142"/>
      <c r="W739" s="142"/>
      <c r="X739" s="142"/>
      <c r="Y739" s="142"/>
      <c r="Z739" s="142"/>
      <c r="AA739" s="142"/>
      <c r="AB739" s="142"/>
      <c r="AC739" s="142"/>
      <c r="AD739" s="142"/>
      <c r="AE739" s="142"/>
      <c r="AF739" s="142"/>
      <c r="AG739" s="146" t="s">
        <v>1284</v>
      </c>
      <c r="AH739" s="144">
        <f t="shared" si="293"/>
        <v>208119590</v>
      </c>
      <c r="AI739" s="145">
        <f t="shared" si="294"/>
        <v>43668</v>
      </c>
      <c r="AJ739" s="144">
        <f t="shared" si="297"/>
        <v>949</v>
      </c>
      <c r="AK739" s="146">
        <v>1.0</v>
      </c>
      <c r="AL739" s="164"/>
      <c r="AM739" s="146">
        <f t="shared" si="895"/>
        <v>18</v>
      </c>
      <c r="AN739" s="142"/>
      <c r="AO739" s="134"/>
      <c r="AP739" s="134"/>
      <c r="AQ739" s="134"/>
      <c r="AR739" s="134"/>
      <c r="AS739" s="134"/>
      <c r="AT739" s="134"/>
      <c r="AU739" s="134"/>
      <c r="AV739" s="134"/>
      <c r="AW739" s="134"/>
      <c r="AX739" s="134"/>
      <c r="AY739" s="134"/>
      <c r="AZ739" s="134"/>
      <c r="BA739" s="134"/>
      <c r="BB739" s="134"/>
    </row>
    <row r="740">
      <c r="A740" s="283" t="str">
        <f>Data!A212</f>
        <v>Budleigh Salterton Town Council</v>
      </c>
      <c r="B740" s="140">
        <f>Data!E212</f>
        <v>43668</v>
      </c>
      <c r="C740" s="142">
        <f t="shared" si="906"/>
        <v>2857920</v>
      </c>
      <c r="D740" s="142">
        <f t="shared" ref="D740:U740" si="910">D739</f>
        <v>15970310</v>
      </c>
      <c r="E740" s="142">
        <f t="shared" si="910"/>
        <v>6229645</v>
      </c>
      <c r="F740" s="192">
        <f t="shared" si="910"/>
        <v>53035339</v>
      </c>
      <c r="G740" s="142">
        <f t="shared" si="910"/>
        <v>30817800</v>
      </c>
      <c r="H740" s="142">
        <f t="shared" si="910"/>
        <v>2065940</v>
      </c>
      <c r="I740" s="273">
        <f t="shared" si="910"/>
        <v>13273239</v>
      </c>
      <c r="J740" s="142">
        <f t="shared" si="910"/>
        <v>4894244</v>
      </c>
      <c r="K740" s="142">
        <f t="shared" si="910"/>
        <v>7331695</v>
      </c>
      <c r="L740" s="142">
        <f t="shared" si="910"/>
        <v>9281890</v>
      </c>
      <c r="M740" s="142">
        <f t="shared" si="910"/>
        <v>21774</v>
      </c>
      <c r="N740" s="142">
        <f t="shared" si="910"/>
        <v>7678145</v>
      </c>
      <c r="O740" s="142">
        <f t="shared" si="910"/>
        <v>3378300</v>
      </c>
      <c r="P740" s="142">
        <f t="shared" si="910"/>
        <v>148000</v>
      </c>
      <c r="Q740" s="142">
        <f t="shared" si="910"/>
        <v>445903</v>
      </c>
      <c r="R740" s="142">
        <f t="shared" si="910"/>
        <v>1371373</v>
      </c>
      <c r="S740" s="142">
        <f t="shared" si="910"/>
        <v>3234326</v>
      </c>
      <c r="T740" s="142">
        <f t="shared" si="910"/>
        <v>45478326</v>
      </c>
      <c r="U740" s="142">
        <f t="shared" si="910"/>
        <v>605421</v>
      </c>
      <c r="V740" s="142"/>
      <c r="W740" s="142"/>
      <c r="X740" s="142"/>
      <c r="Y740" s="142"/>
      <c r="Z740" s="142"/>
      <c r="AA740" s="142"/>
      <c r="AB740" s="142"/>
      <c r="AC740" s="142"/>
      <c r="AD740" s="142"/>
      <c r="AE740" s="142"/>
      <c r="AF740" s="142"/>
      <c r="AG740" s="146" t="s">
        <v>1284</v>
      </c>
      <c r="AH740" s="144">
        <f t="shared" si="293"/>
        <v>208119590</v>
      </c>
      <c r="AI740" s="145">
        <f t="shared" si="294"/>
        <v>43668</v>
      </c>
      <c r="AJ740" s="144">
        <f t="shared" si="297"/>
        <v>950</v>
      </c>
      <c r="AK740" s="146">
        <v>1.0</v>
      </c>
      <c r="AL740" s="164"/>
      <c r="AM740" s="146">
        <f t="shared" si="895"/>
        <v>18</v>
      </c>
      <c r="AN740" s="142"/>
      <c r="AO740" s="134"/>
      <c r="AP740" s="134"/>
      <c r="AQ740" s="134"/>
      <c r="AR740" s="134"/>
      <c r="AS740" s="134"/>
      <c r="AT740" s="134"/>
      <c r="AU740" s="134"/>
      <c r="AV740" s="134"/>
      <c r="AW740" s="134"/>
      <c r="AX740" s="134"/>
      <c r="AY740" s="134"/>
      <c r="AZ740" s="134"/>
      <c r="BA740" s="134"/>
      <c r="BB740" s="134"/>
    </row>
    <row r="741">
      <c r="A741" s="283" t="str">
        <f>Data!A234</f>
        <v>Cherwell District Council</v>
      </c>
      <c r="B741" s="140">
        <f>Data!E234</f>
        <v>43668</v>
      </c>
      <c r="C741" s="142">
        <f t="shared" si="906"/>
        <v>2857920</v>
      </c>
      <c r="D741" s="142">
        <f t="shared" ref="D741:U741" si="911">D740</f>
        <v>15970310</v>
      </c>
      <c r="E741" s="142">
        <f t="shared" si="911"/>
        <v>6229645</v>
      </c>
      <c r="F741" s="192">
        <f t="shared" si="911"/>
        <v>53035339</v>
      </c>
      <c r="G741" s="142">
        <f t="shared" si="911"/>
        <v>30817800</v>
      </c>
      <c r="H741" s="142">
        <f t="shared" si="911"/>
        <v>2065940</v>
      </c>
      <c r="I741" s="273">
        <f t="shared" si="911"/>
        <v>13273239</v>
      </c>
      <c r="J741" s="142">
        <f t="shared" si="911"/>
        <v>4894244</v>
      </c>
      <c r="K741" s="142">
        <f t="shared" si="911"/>
        <v>7331695</v>
      </c>
      <c r="L741" s="142">
        <f t="shared" si="911"/>
        <v>9281890</v>
      </c>
      <c r="M741" s="142">
        <f t="shared" si="911"/>
        <v>21774</v>
      </c>
      <c r="N741" s="142">
        <f t="shared" si="911"/>
        <v>7678145</v>
      </c>
      <c r="O741" s="142">
        <f t="shared" si="911"/>
        <v>3378300</v>
      </c>
      <c r="P741" s="142">
        <f t="shared" si="911"/>
        <v>148000</v>
      </c>
      <c r="Q741" s="142">
        <f t="shared" si="911"/>
        <v>445903</v>
      </c>
      <c r="R741" s="142">
        <f t="shared" si="911"/>
        <v>1371373</v>
      </c>
      <c r="S741" s="142">
        <f t="shared" si="911"/>
        <v>3234326</v>
      </c>
      <c r="T741" s="142">
        <f t="shared" si="911"/>
        <v>45478326</v>
      </c>
      <c r="U741" s="142">
        <f t="shared" si="911"/>
        <v>605421</v>
      </c>
      <c r="V741" s="142"/>
      <c r="W741" s="142"/>
      <c r="X741" s="142"/>
      <c r="Y741" s="142"/>
      <c r="Z741" s="142"/>
      <c r="AA741" s="142"/>
      <c r="AB741" s="142"/>
      <c r="AC741" s="142"/>
      <c r="AD741" s="142"/>
      <c r="AE741" s="142"/>
      <c r="AF741" s="142"/>
      <c r="AG741" s="146" t="s">
        <v>1284</v>
      </c>
      <c r="AH741" s="144">
        <f t="shared" si="293"/>
        <v>208119590</v>
      </c>
      <c r="AI741" s="145">
        <f t="shared" si="294"/>
        <v>43668</v>
      </c>
      <c r="AJ741" s="144">
        <f t="shared" si="297"/>
        <v>951</v>
      </c>
      <c r="AK741" s="146">
        <v>1.0</v>
      </c>
      <c r="AL741" s="164"/>
      <c r="AM741" s="146">
        <f t="shared" si="895"/>
        <v>18</v>
      </c>
      <c r="AN741" s="142"/>
      <c r="AO741" s="134"/>
      <c r="AP741" s="134"/>
      <c r="AQ741" s="134"/>
      <c r="AR741" s="134"/>
      <c r="AS741" s="134"/>
      <c r="AT741" s="134"/>
      <c r="AU741" s="134"/>
      <c r="AV741" s="134"/>
      <c r="AW741" s="134"/>
      <c r="AX741" s="134"/>
      <c r="AY741" s="134"/>
      <c r="AZ741" s="134"/>
      <c r="BA741" s="134"/>
      <c r="BB741" s="134"/>
    </row>
    <row r="742">
      <c r="A742" s="283" t="str">
        <f>Data!A533</f>
        <v>Sutton Council</v>
      </c>
      <c r="B742" s="140">
        <f>Data!E533</f>
        <v>43668</v>
      </c>
      <c r="C742" s="142">
        <f t="shared" si="906"/>
        <v>2857920</v>
      </c>
      <c r="D742" s="142">
        <f t="shared" ref="D742:U742" si="912">D741</f>
        <v>15970310</v>
      </c>
      <c r="E742" s="142">
        <f t="shared" si="912"/>
        <v>6229645</v>
      </c>
      <c r="F742" s="192">
        <f t="shared" si="912"/>
        <v>53035339</v>
      </c>
      <c r="G742" s="142">
        <f t="shared" si="912"/>
        <v>30817800</v>
      </c>
      <c r="H742" s="142">
        <f t="shared" si="912"/>
        <v>2065940</v>
      </c>
      <c r="I742" s="273">
        <f t="shared" si="912"/>
        <v>13273239</v>
      </c>
      <c r="J742" s="142">
        <f t="shared" si="912"/>
        <v>4894244</v>
      </c>
      <c r="K742" s="142">
        <f t="shared" si="912"/>
        <v>7331695</v>
      </c>
      <c r="L742" s="142">
        <f t="shared" si="912"/>
        <v>9281890</v>
      </c>
      <c r="M742" s="142">
        <f t="shared" si="912"/>
        <v>21774</v>
      </c>
      <c r="N742" s="142">
        <f t="shared" si="912"/>
        <v>7678145</v>
      </c>
      <c r="O742" s="142">
        <f t="shared" si="912"/>
        <v>3378300</v>
      </c>
      <c r="P742" s="142">
        <f t="shared" si="912"/>
        <v>148000</v>
      </c>
      <c r="Q742" s="142">
        <f t="shared" si="912"/>
        <v>445903</v>
      </c>
      <c r="R742" s="142">
        <f t="shared" si="912"/>
        <v>1371373</v>
      </c>
      <c r="S742" s="142">
        <f t="shared" si="912"/>
        <v>3234326</v>
      </c>
      <c r="T742" s="142">
        <f t="shared" si="912"/>
        <v>45478326</v>
      </c>
      <c r="U742" s="142">
        <f t="shared" si="912"/>
        <v>605421</v>
      </c>
      <c r="V742" s="142"/>
      <c r="W742" s="142"/>
      <c r="X742" s="142"/>
      <c r="Y742" s="142"/>
      <c r="Z742" s="142"/>
      <c r="AA742" s="142"/>
      <c r="AB742" s="142"/>
      <c r="AC742" s="142"/>
      <c r="AD742" s="142"/>
      <c r="AE742" s="142"/>
      <c r="AF742" s="142"/>
      <c r="AG742" s="146" t="s">
        <v>1284</v>
      </c>
      <c r="AH742" s="144">
        <f t="shared" si="293"/>
        <v>208119590</v>
      </c>
      <c r="AI742" s="145">
        <f t="shared" si="294"/>
        <v>43668</v>
      </c>
      <c r="AJ742" s="144">
        <f t="shared" si="297"/>
        <v>952</v>
      </c>
      <c r="AK742" s="146">
        <v>1.0</v>
      </c>
      <c r="AL742" s="164"/>
      <c r="AM742" s="146">
        <f t="shared" si="895"/>
        <v>18</v>
      </c>
      <c r="AN742" s="142"/>
      <c r="AO742" s="134"/>
      <c r="AP742" s="134"/>
      <c r="AQ742" s="134"/>
      <c r="AR742" s="134"/>
      <c r="AS742" s="134"/>
      <c r="AT742" s="134"/>
      <c r="AU742" s="134"/>
      <c r="AV742" s="134"/>
      <c r="AW742" s="134"/>
      <c r="AX742" s="134"/>
      <c r="AY742" s="134"/>
      <c r="AZ742" s="134"/>
      <c r="BA742" s="134"/>
      <c r="BB742" s="134"/>
    </row>
    <row r="743">
      <c r="A743" s="283" t="str">
        <f>Data!A171</f>
        <v>Babergh District Council</v>
      </c>
      <c r="B743" s="140">
        <f>Data!E171</f>
        <v>43669</v>
      </c>
      <c r="C743" s="142">
        <f t="shared" si="906"/>
        <v>2857920</v>
      </c>
      <c r="D743" s="142">
        <f t="shared" ref="D743:U743" si="913">D742</f>
        <v>15970310</v>
      </c>
      <c r="E743" s="142">
        <f t="shared" si="913"/>
        <v>6229645</v>
      </c>
      <c r="F743" s="192">
        <f t="shared" si="913"/>
        <v>53035339</v>
      </c>
      <c r="G743" s="142">
        <f t="shared" si="913"/>
        <v>30817800</v>
      </c>
      <c r="H743" s="142">
        <f t="shared" si="913"/>
        <v>2065940</v>
      </c>
      <c r="I743" s="273">
        <f t="shared" si="913"/>
        <v>13273239</v>
      </c>
      <c r="J743" s="142">
        <f t="shared" si="913"/>
        <v>4894244</v>
      </c>
      <c r="K743" s="142">
        <f t="shared" si="913"/>
        <v>7331695</v>
      </c>
      <c r="L743" s="142">
        <f t="shared" si="913"/>
        <v>9281890</v>
      </c>
      <c r="M743" s="142">
        <f t="shared" si="913"/>
        <v>21774</v>
      </c>
      <c r="N743" s="142">
        <f t="shared" si="913"/>
        <v>7678145</v>
      </c>
      <c r="O743" s="142">
        <f t="shared" si="913"/>
        <v>3378300</v>
      </c>
      <c r="P743" s="142">
        <f t="shared" si="913"/>
        <v>148000</v>
      </c>
      <c r="Q743" s="142">
        <f t="shared" si="913"/>
        <v>445903</v>
      </c>
      <c r="R743" s="142">
        <f t="shared" si="913"/>
        <v>1371373</v>
      </c>
      <c r="S743" s="142">
        <f t="shared" si="913"/>
        <v>3234326</v>
      </c>
      <c r="T743" s="142">
        <f t="shared" si="913"/>
        <v>45478326</v>
      </c>
      <c r="U743" s="142">
        <f t="shared" si="913"/>
        <v>605421</v>
      </c>
      <c r="V743" s="142"/>
      <c r="W743" s="142"/>
      <c r="X743" s="142"/>
      <c r="Y743" s="142"/>
      <c r="Z743" s="142"/>
      <c r="AA743" s="142"/>
      <c r="AB743" s="142"/>
      <c r="AC743" s="142"/>
      <c r="AD743" s="142"/>
      <c r="AE743" s="142"/>
      <c r="AF743" s="142"/>
      <c r="AG743" s="146" t="s">
        <v>1284</v>
      </c>
      <c r="AH743" s="144">
        <f t="shared" si="293"/>
        <v>208119590</v>
      </c>
      <c r="AI743" s="145">
        <f t="shared" si="294"/>
        <v>43669</v>
      </c>
      <c r="AJ743" s="144">
        <f t="shared" si="297"/>
        <v>953</v>
      </c>
      <c r="AK743" s="146">
        <v>1.0</v>
      </c>
      <c r="AL743" s="164"/>
      <c r="AM743" s="146">
        <f t="shared" si="895"/>
        <v>18</v>
      </c>
      <c r="AN743" s="142"/>
      <c r="AO743" s="134"/>
      <c r="AP743" s="134"/>
      <c r="AQ743" s="134"/>
      <c r="AR743" s="134"/>
      <c r="AS743" s="134"/>
      <c r="AT743" s="134"/>
      <c r="AU743" s="134"/>
      <c r="AV743" s="134"/>
      <c r="AW743" s="134"/>
      <c r="AX743" s="134"/>
      <c r="AY743" s="134"/>
      <c r="AZ743" s="134"/>
      <c r="BA743" s="134"/>
      <c r="BB743" s="134"/>
    </row>
    <row r="744">
      <c r="A744" s="283" t="str">
        <f>Data!A286</f>
        <v>Epsom and Ewell Borough Council</v>
      </c>
      <c r="B744" s="140">
        <f>Data!E286</f>
        <v>43669</v>
      </c>
      <c r="C744" s="142">
        <f t="shared" si="906"/>
        <v>2857920</v>
      </c>
      <c r="D744" s="142">
        <f t="shared" ref="D744:U744" si="914">D743</f>
        <v>15970310</v>
      </c>
      <c r="E744" s="142">
        <f t="shared" si="914"/>
        <v>6229645</v>
      </c>
      <c r="F744" s="192">
        <f t="shared" si="914"/>
        <v>53035339</v>
      </c>
      <c r="G744" s="142">
        <f t="shared" si="914"/>
        <v>30817800</v>
      </c>
      <c r="H744" s="142">
        <f t="shared" si="914"/>
        <v>2065940</v>
      </c>
      <c r="I744" s="273">
        <f t="shared" si="914"/>
        <v>13273239</v>
      </c>
      <c r="J744" s="142">
        <f t="shared" si="914"/>
        <v>4894244</v>
      </c>
      <c r="K744" s="142">
        <f t="shared" si="914"/>
        <v>7331695</v>
      </c>
      <c r="L744" s="142">
        <f t="shared" si="914"/>
        <v>9281890</v>
      </c>
      <c r="M744" s="142">
        <f t="shared" si="914"/>
        <v>21774</v>
      </c>
      <c r="N744" s="142">
        <f t="shared" si="914"/>
        <v>7678145</v>
      </c>
      <c r="O744" s="142">
        <f t="shared" si="914"/>
        <v>3378300</v>
      </c>
      <c r="P744" s="142">
        <f t="shared" si="914"/>
        <v>148000</v>
      </c>
      <c r="Q744" s="142">
        <f t="shared" si="914"/>
        <v>445903</v>
      </c>
      <c r="R744" s="142">
        <f t="shared" si="914"/>
        <v>1371373</v>
      </c>
      <c r="S744" s="142">
        <f t="shared" si="914"/>
        <v>3234326</v>
      </c>
      <c r="T744" s="142">
        <f t="shared" si="914"/>
        <v>45478326</v>
      </c>
      <c r="U744" s="142">
        <f t="shared" si="914"/>
        <v>605421</v>
      </c>
      <c r="V744" s="142"/>
      <c r="W744" s="142"/>
      <c r="X744" s="142"/>
      <c r="Y744" s="142"/>
      <c r="Z744" s="142"/>
      <c r="AA744" s="142"/>
      <c r="AB744" s="142"/>
      <c r="AC744" s="142"/>
      <c r="AD744" s="142"/>
      <c r="AE744" s="142"/>
      <c r="AF744" s="142"/>
      <c r="AG744" s="146" t="s">
        <v>1284</v>
      </c>
      <c r="AH744" s="144">
        <f t="shared" si="293"/>
        <v>208119590</v>
      </c>
      <c r="AI744" s="145">
        <f t="shared" si="294"/>
        <v>43669</v>
      </c>
      <c r="AJ744" s="144">
        <f t="shared" si="297"/>
        <v>954</v>
      </c>
      <c r="AK744" s="146">
        <v>1.0</v>
      </c>
      <c r="AL744" s="164"/>
      <c r="AM744" s="146">
        <f t="shared" si="895"/>
        <v>18</v>
      </c>
      <c r="AN744" s="142"/>
      <c r="AO744" s="134"/>
      <c r="AP744" s="134"/>
      <c r="AQ744" s="134"/>
      <c r="AR744" s="134"/>
      <c r="AS744" s="134"/>
      <c r="AT744" s="134"/>
      <c r="AU744" s="134"/>
      <c r="AV744" s="134"/>
      <c r="AW744" s="134"/>
      <c r="AX744" s="134"/>
      <c r="AY744" s="134"/>
      <c r="AZ744" s="134"/>
      <c r="BA744" s="134"/>
      <c r="BB744" s="134"/>
    </row>
    <row r="745">
      <c r="A745" s="283" t="str">
        <f>Data!A287</f>
        <v>Exeter City Council</v>
      </c>
      <c r="B745" s="140">
        <f>Data!E287</f>
        <v>43669</v>
      </c>
      <c r="C745" s="142">
        <f t="shared" si="906"/>
        <v>2857920</v>
      </c>
      <c r="D745" s="142">
        <f t="shared" ref="D745:U745" si="915">D744</f>
        <v>15970310</v>
      </c>
      <c r="E745" s="142">
        <f t="shared" si="915"/>
        <v>6229645</v>
      </c>
      <c r="F745" s="192">
        <f t="shared" si="915"/>
        <v>53035339</v>
      </c>
      <c r="G745" s="142">
        <f t="shared" si="915"/>
        <v>30817800</v>
      </c>
      <c r="H745" s="142">
        <f t="shared" si="915"/>
        <v>2065940</v>
      </c>
      <c r="I745" s="273">
        <f t="shared" si="915"/>
        <v>13273239</v>
      </c>
      <c r="J745" s="142">
        <f t="shared" si="915"/>
        <v>4894244</v>
      </c>
      <c r="K745" s="142">
        <f t="shared" si="915"/>
        <v>7331695</v>
      </c>
      <c r="L745" s="142">
        <f t="shared" si="915"/>
        <v>9281890</v>
      </c>
      <c r="M745" s="142">
        <f t="shared" si="915"/>
        <v>21774</v>
      </c>
      <c r="N745" s="142">
        <f t="shared" si="915"/>
        <v>7678145</v>
      </c>
      <c r="O745" s="142">
        <f t="shared" si="915"/>
        <v>3378300</v>
      </c>
      <c r="P745" s="142">
        <f t="shared" si="915"/>
        <v>148000</v>
      </c>
      <c r="Q745" s="142">
        <f t="shared" si="915"/>
        <v>445903</v>
      </c>
      <c r="R745" s="142">
        <f t="shared" si="915"/>
        <v>1371373</v>
      </c>
      <c r="S745" s="142">
        <f t="shared" si="915"/>
        <v>3234326</v>
      </c>
      <c r="T745" s="142">
        <f t="shared" si="915"/>
        <v>45478326</v>
      </c>
      <c r="U745" s="142">
        <f t="shared" si="915"/>
        <v>605421</v>
      </c>
      <c r="V745" s="142"/>
      <c r="W745" s="142"/>
      <c r="X745" s="142"/>
      <c r="Y745" s="142"/>
      <c r="Z745" s="142"/>
      <c r="AA745" s="142"/>
      <c r="AB745" s="142"/>
      <c r="AC745" s="142"/>
      <c r="AD745" s="142"/>
      <c r="AE745" s="142"/>
      <c r="AF745" s="142"/>
      <c r="AG745" s="146" t="s">
        <v>1284</v>
      </c>
      <c r="AH745" s="144">
        <f t="shared" si="293"/>
        <v>208119590</v>
      </c>
      <c r="AI745" s="145">
        <f t="shared" si="294"/>
        <v>43669</v>
      </c>
      <c r="AJ745" s="144">
        <f t="shared" si="297"/>
        <v>955</v>
      </c>
      <c r="AK745" s="146">
        <v>1.0</v>
      </c>
      <c r="AL745" s="164"/>
      <c r="AM745" s="146">
        <f t="shared" si="895"/>
        <v>18</v>
      </c>
      <c r="AN745" s="142"/>
      <c r="AO745" s="134"/>
      <c r="AP745" s="134"/>
      <c r="AQ745" s="134"/>
      <c r="AR745" s="134"/>
      <c r="AS745" s="134"/>
      <c r="AT745" s="134"/>
      <c r="AU745" s="134"/>
      <c r="AV745" s="134"/>
      <c r="AW745" s="134"/>
      <c r="AX745" s="134"/>
      <c r="AY745" s="134"/>
      <c r="AZ745" s="134"/>
      <c r="BA745" s="134"/>
      <c r="BB745" s="134"/>
    </row>
    <row r="746">
      <c r="A746" s="283" t="str">
        <f>Data!A472</f>
        <v>Richmondshire District Council</v>
      </c>
      <c r="B746" s="140">
        <f>Data!E472</f>
        <v>43669</v>
      </c>
      <c r="C746" s="142">
        <f t="shared" si="906"/>
        <v>2857920</v>
      </c>
      <c r="D746" s="142">
        <f t="shared" ref="D746:E746" si="916">D745</f>
        <v>15970310</v>
      </c>
      <c r="E746" s="142">
        <f t="shared" si="916"/>
        <v>6229645</v>
      </c>
      <c r="F746" s="161">
        <f>Data!D472+F745</f>
        <v>53088583</v>
      </c>
      <c r="G746" s="142">
        <f t="shared" ref="G746:U746" si="917">G745</f>
        <v>30817800</v>
      </c>
      <c r="H746" s="142">
        <f t="shared" si="917"/>
        <v>2065940</v>
      </c>
      <c r="I746" s="273">
        <f t="shared" si="917"/>
        <v>13273239</v>
      </c>
      <c r="J746" s="142">
        <f t="shared" si="917"/>
        <v>4894244</v>
      </c>
      <c r="K746" s="142">
        <f t="shared" si="917"/>
        <v>7331695</v>
      </c>
      <c r="L746" s="142">
        <f t="shared" si="917"/>
        <v>9281890</v>
      </c>
      <c r="M746" s="142">
        <f t="shared" si="917"/>
        <v>21774</v>
      </c>
      <c r="N746" s="142">
        <f t="shared" si="917"/>
        <v>7678145</v>
      </c>
      <c r="O746" s="142">
        <f t="shared" si="917"/>
        <v>3378300</v>
      </c>
      <c r="P746" s="142">
        <f t="shared" si="917"/>
        <v>148000</v>
      </c>
      <c r="Q746" s="142">
        <f t="shared" si="917"/>
        <v>445903</v>
      </c>
      <c r="R746" s="142">
        <f t="shared" si="917"/>
        <v>1371373</v>
      </c>
      <c r="S746" s="142">
        <f t="shared" si="917"/>
        <v>3234326</v>
      </c>
      <c r="T746" s="142">
        <f t="shared" si="917"/>
        <v>45478326</v>
      </c>
      <c r="U746" s="142">
        <f t="shared" si="917"/>
        <v>605421</v>
      </c>
      <c r="V746" s="142"/>
      <c r="W746" s="142"/>
      <c r="X746" s="142"/>
      <c r="Y746" s="142"/>
      <c r="Z746" s="142"/>
      <c r="AA746" s="142"/>
      <c r="AB746" s="142"/>
      <c r="AC746" s="142"/>
      <c r="AD746" s="142"/>
      <c r="AE746" s="142"/>
      <c r="AF746" s="142"/>
      <c r="AG746" s="146" t="s">
        <v>1284</v>
      </c>
      <c r="AH746" s="144">
        <f t="shared" si="293"/>
        <v>208172834</v>
      </c>
      <c r="AI746" s="145">
        <f t="shared" si="294"/>
        <v>43669</v>
      </c>
      <c r="AJ746" s="144">
        <f t="shared" si="297"/>
        <v>956</v>
      </c>
      <c r="AK746" s="146">
        <v>1.0</v>
      </c>
      <c r="AL746" s="164"/>
      <c r="AM746" s="146">
        <f t="shared" si="895"/>
        <v>18</v>
      </c>
      <c r="AN746" s="142"/>
      <c r="AO746" s="134"/>
      <c r="AP746" s="134"/>
      <c r="AQ746" s="134"/>
      <c r="AR746" s="134"/>
      <c r="AS746" s="134"/>
      <c r="AT746" s="134"/>
      <c r="AU746" s="134"/>
      <c r="AV746" s="134"/>
      <c r="AW746" s="134"/>
      <c r="AX746" s="134"/>
      <c r="AY746" s="134"/>
      <c r="AZ746" s="134"/>
      <c r="BA746" s="134"/>
      <c r="BB746" s="134"/>
    </row>
    <row r="747">
      <c r="A747" s="283" t="str">
        <f>Data!A312</f>
        <v>Guildford Borough Council</v>
      </c>
      <c r="B747" s="140">
        <f>Data!E312</f>
        <v>43669</v>
      </c>
      <c r="C747" s="142">
        <f t="shared" si="906"/>
        <v>2857920</v>
      </c>
      <c r="D747" s="142">
        <f t="shared" ref="D747:U747" si="918">D746</f>
        <v>15970310</v>
      </c>
      <c r="E747" s="142">
        <f t="shared" si="918"/>
        <v>6229645</v>
      </c>
      <c r="F747" s="192">
        <f t="shared" si="918"/>
        <v>53088583</v>
      </c>
      <c r="G747" s="142">
        <f t="shared" si="918"/>
        <v>30817800</v>
      </c>
      <c r="H747" s="142">
        <f t="shared" si="918"/>
        <v>2065940</v>
      </c>
      <c r="I747" s="273">
        <f t="shared" si="918"/>
        <v>13273239</v>
      </c>
      <c r="J747" s="142">
        <f t="shared" si="918"/>
        <v>4894244</v>
      </c>
      <c r="K747" s="142">
        <f t="shared" si="918"/>
        <v>7331695</v>
      </c>
      <c r="L747" s="142">
        <f t="shared" si="918"/>
        <v>9281890</v>
      </c>
      <c r="M747" s="142">
        <f t="shared" si="918"/>
        <v>21774</v>
      </c>
      <c r="N747" s="142">
        <f t="shared" si="918"/>
        <v>7678145</v>
      </c>
      <c r="O747" s="142">
        <f t="shared" si="918"/>
        <v>3378300</v>
      </c>
      <c r="P747" s="142">
        <f t="shared" si="918"/>
        <v>148000</v>
      </c>
      <c r="Q747" s="142">
        <f t="shared" si="918"/>
        <v>445903</v>
      </c>
      <c r="R747" s="142">
        <f t="shared" si="918"/>
        <v>1371373</v>
      </c>
      <c r="S747" s="142">
        <f t="shared" si="918"/>
        <v>3234326</v>
      </c>
      <c r="T747" s="142">
        <f t="shared" si="918"/>
        <v>45478326</v>
      </c>
      <c r="U747" s="142">
        <f t="shared" si="918"/>
        <v>605421</v>
      </c>
      <c r="V747" s="142"/>
      <c r="W747" s="142"/>
      <c r="X747" s="142"/>
      <c r="Y747" s="142"/>
      <c r="Z747" s="142"/>
      <c r="AA747" s="142"/>
      <c r="AB747" s="142"/>
      <c r="AC747" s="142"/>
      <c r="AD747" s="142"/>
      <c r="AE747" s="142"/>
      <c r="AF747" s="142"/>
      <c r="AG747" s="146" t="s">
        <v>1284</v>
      </c>
      <c r="AH747" s="144">
        <f t="shared" si="293"/>
        <v>208172834</v>
      </c>
      <c r="AI747" s="145">
        <f t="shared" si="294"/>
        <v>43669</v>
      </c>
      <c r="AJ747" s="144">
        <f t="shared" si="297"/>
        <v>957</v>
      </c>
      <c r="AK747" s="146">
        <v>1.0</v>
      </c>
      <c r="AL747" s="164"/>
      <c r="AM747" s="146">
        <f>AM745</f>
        <v>18</v>
      </c>
      <c r="AN747" s="142"/>
      <c r="AO747" s="134"/>
      <c r="AP747" s="134"/>
      <c r="AQ747" s="134"/>
      <c r="AR747" s="134"/>
      <c r="AS747" s="134"/>
      <c r="AT747" s="134"/>
      <c r="AU747" s="134"/>
      <c r="AV747" s="134"/>
      <c r="AW747" s="134"/>
      <c r="AX747" s="134"/>
      <c r="AY747" s="134"/>
      <c r="AZ747" s="134"/>
      <c r="BA747" s="134"/>
      <c r="BB747" s="134"/>
    </row>
    <row r="748">
      <c r="A748" s="283" t="str">
        <f>Data!A390</f>
        <v>Lincoln City Council</v>
      </c>
      <c r="B748" s="140">
        <f>Data!E390</f>
        <v>43669</v>
      </c>
      <c r="C748" s="142">
        <f t="shared" si="906"/>
        <v>2857920</v>
      </c>
      <c r="D748" s="142">
        <f t="shared" ref="D748:E748" si="919">D747</f>
        <v>15970310</v>
      </c>
      <c r="E748" s="142">
        <f t="shared" si="919"/>
        <v>6229645</v>
      </c>
      <c r="F748" s="141">
        <f>Data!D390+F747</f>
        <v>53186124</v>
      </c>
      <c r="G748" s="142">
        <f t="shared" ref="G748:U748" si="920">G747</f>
        <v>30817800</v>
      </c>
      <c r="H748" s="142">
        <f t="shared" si="920"/>
        <v>2065940</v>
      </c>
      <c r="I748" s="273">
        <f t="shared" si="920"/>
        <v>13273239</v>
      </c>
      <c r="J748" s="142">
        <f t="shared" si="920"/>
        <v>4894244</v>
      </c>
      <c r="K748" s="142">
        <f t="shared" si="920"/>
        <v>7331695</v>
      </c>
      <c r="L748" s="142">
        <f t="shared" si="920"/>
        <v>9281890</v>
      </c>
      <c r="M748" s="142">
        <f t="shared" si="920"/>
        <v>21774</v>
      </c>
      <c r="N748" s="142">
        <f t="shared" si="920"/>
        <v>7678145</v>
      </c>
      <c r="O748" s="142">
        <f t="shared" si="920"/>
        <v>3378300</v>
      </c>
      <c r="P748" s="142">
        <f t="shared" si="920"/>
        <v>148000</v>
      </c>
      <c r="Q748" s="142">
        <f t="shared" si="920"/>
        <v>445903</v>
      </c>
      <c r="R748" s="142">
        <f t="shared" si="920"/>
        <v>1371373</v>
      </c>
      <c r="S748" s="142">
        <f t="shared" si="920"/>
        <v>3234326</v>
      </c>
      <c r="T748" s="142">
        <f t="shared" si="920"/>
        <v>45478326</v>
      </c>
      <c r="U748" s="142">
        <f t="shared" si="920"/>
        <v>605421</v>
      </c>
      <c r="V748" s="142"/>
      <c r="W748" s="142"/>
      <c r="X748" s="142"/>
      <c r="Y748" s="142"/>
      <c r="Z748" s="142"/>
      <c r="AA748" s="142"/>
      <c r="AB748" s="142"/>
      <c r="AC748" s="142"/>
      <c r="AD748" s="142"/>
      <c r="AE748" s="142"/>
      <c r="AF748" s="142"/>
      <c r="AG748" s="146" t="s">
        <v>1284</v>
      </c>
      <c r="AH748" s="144">
        <f t="shared" si="293"/>
        <v>208270375</v>
      </c>
      <c r="AI748" s="145">
        <f t="shared" si="294"/>
        <v>43669</v>
      </c>
      <c r="AJ748" s="144">
        <f t="shared" si="297"/>
        <v>958</v>
      </c>
      <c r="AK748" s="146">
        <v>1.0</v>
      </c>
      <c r="AL748" s="164"/>
      <c r="AM748" s="146">
        <f t="shared" ref="AM748:AM757" si="922">AM747</f>
        <v>18</v>
      </c>
      <c r="AN748" s="142"/>
      <c r="AO748" s="134"/>
      <c r="AP748" s="134"/>
      <c r="AQ748" s="134"/>
      <c r="AR748" s="134"/>
      <c r="AS748" s="134"/>
      <c r="AT748" s="134"/>
      <c r="AU748" s="134"/>
      <c r="AV748" s="134"/>
      <c r="AW748" s="134"/>
      <c r="AX748" s="134"/>
      <c r="AY748" s="134"/>
      <c r="AZ748" s="134"/>
      <c r="BA748" s="134"/>
      <c r="BB748" s="134"/>
    </row>
    <row r="749">
      <c r="A749" s="283" t="str">
        <f>Data!A406</f>
        <v>Malvern Hills District Council</v>
      </c>
      <c r="B749" s="140">
        <f>Data!E406</f>
        <v>43669</v>
      </c>
      <c r="C749" s="142">
        <f t="shared" si="906"/>
        <v>2857920</v>
      </c>
      <c r="D749" s="142">
        <f t="shared" ref="D749:U749" si="921">D748</f>
        <v>15970310</v>
      </c>
      <c r="E749" s="142">
        <f t="shared" si="921"/>
        <v>6229645</v>
      </c>
      <c r="F749" s="192">
        <f t="shared" si="921"/>
        <v>53186124</v>
      </c>
      <c r="G749" s="142">
        <f t="shared" si="921"/>
        <v>30817800</v>
      </c>
      <c r="H749" s="142">
        <f t="shared" si="921"/>
        <v>2065940</v>
      </c>
      <c r="I749" s="273">
        <f t="shared" si="921"/>
        <v>13273239</v>
      </c>
      <c r="J749" s="142">
        <f t="shared" si="921"/>
        <v>4894244</v>
      </c>
      <c r="K749" s="142">
        <f t="shared" si="921"/>
        <v>7331695</v>
      </c>
      <c r="L749" s="142">
        <f t="shared" si="921"/>
        <v>9281890</v>
      </c>
      <c r="M749" s="142">
        <f t="shared" si="921"/>
        <v>21774</v>
      </c>
      <c r="N749" s="142">
        <f t="shared" si="921"/>
        <v>7678145</v>
      </c>
      <c r="O749" s="142">
        <f t="shared" si="921"/>
        <v>3378300</v>
      </c>
      <c r="P749" s="142">
        <f t="shared" si="921"/>
        <v>148000</v>
      </c>
      <c r="Q749" s="142">
        <f t="shared" si="921"/>
        <v>445903</v>
      </c>
      <c r="R749" s="142">
        <f t="shared" si="921"/>
        <v>1371373</v>
      </c>
      <c r="S749" s="142">
        <f t="shared" si="921"/>
        <v>3234326</v>
      </c>
      <c r="T749" s="142">
        <f t="shared" si="921"/>
        <v>45478326</v>
      </c>
      <c r="U749" s="142">
        <f t="shared" si="921"/>
        <v>605421</v>
      </c>
      <c r="V749" s="142"/>
      <c r="W749" s="142"/>
      <c r="X749" s="142"/>
      <c r="Y749" s="142"/>
      <c r="Z749" s="142"/>
      <c r="AA749" s="142"/>
      <c r="AB749" s="142"/>
      <c r="AC749" s="142"/>
      <c r="AD749" s="142"/>
      <c r="AE749" s="142"/>
      <c r="AF749" s="142"/>
      <c r="AG749" s="146" t="s">
        <v>1284</v>
      </c>
      <c r="AH749" s="144">
        <f t="shared" si="293"/>
        <v>208270375</v>
      </c>
      <c r="AI749" s="145">
        <f t="shared" si="294"/>
        <v>43669</v>
      </c>
      <c r="AJ749" s="144">
        <f t="shared" si="297"/>
        <v>959</v>
      </c>
      <c r="AK749" s="146">
        <v>1.0</v>
      </c>
      <c r="AL749" s="164"/>
      <c r="AM749" s="146">
        <f t="shared" si="922"/>
        <v>18</v>
      </c>
      <c r="AN749" s="142"/>
      <c r="AO749" s="134"/>
      <c r="AP749" s="134"/>
      <c r="AQ749" s="134"/>
      <c r="AR749" s="134"/>
      <c r="AS749" s="134"/>
      <c r="AT749" s="134"/>
      <c r="AU749" s="134"/>
      <c r="AV749" s="134"/>
      <c r="AW749" s="134"/>
      <c r="AX749" s="134"/>
      <c r="AY749" s="134"/>
      <c r="AZ749" s="134"/>
      <c r="BA749" s="134"/>
      <c r="BB749" s="134"/>
    </row>
    <row r="750">
      <c r="A750" s="283" t="str">
        <f>Data!A494</f>
        <v>Shaftesbury Town Council</v>
      </c>
      <c r="B750" s="140">
        <f>Data!E494</f>
        <v>43669</v>
      </c>
      <c r="C750" s="142">
        <f t="shared" si="906"/>
        <v>2857920</v>
      </c>
      <c r="D750" s="142">
        <f t="shared" ref="D750:E750" si="923">D749</f>
        <v>15970310</v>
      </c>
      <c r="E750" s="142">
        <f t="shared" si="923"/>
        <v>6229645</v>
      </c>
      <c r="F750" s="141">
        <f>Data!D494+F749</f>
        <v>53193438</v>
      </c>
      <c r="G750" s="142">
        <f t="shared" ref="G750:U750" si="924">G749</f>
        <v>30817800</v>
      </c>
      <c r="H750" s="142">
        <f t="shared" si="924"/>
        <v>2065940</v>
      </c>
      <c r="I750" s="273">
        <f t="shared" si="924"/>
        <v>13273239</v>
      </c>
      <c r="J750" s="142">
        <f t="shared" si="924"/>
        <v>4894244</v>
      </c>
      <c r="K750" s="142">
        <f t="shared" si="924"/>
        <v>7331695</v>
      </c>
      <c r="L750" s="142">
        <f t="shared" si="924"/>
        <v>9281890</v>
      </c>
      <c r="M750" s="142">
        <f t="shared" si="924"/>
        <v>21774</v>
      </c>
      <c r="N750" s="142">
        <f t="shared" si="924"/>
        <v>7678145</v>
      </c>
      <c r="O750" s="142">
        <f t="shared" si="924"/>
        <v>3378300</v>
      </c>
      <c r="P750" s="142">
        <f t="shared" si="924"/>
        <v>148000</v>
      </c>
      <c r="Q750" s="142">
        <f t="shared" si="924"/>
        <v>445903</v>
      </c>
      <c r="R750" s="142">
        <f t="shared" si="924"/>
        <v>1371373</v>
      </c>
      <c r="S750" s="142">
        <f t="shared" si="924"/>
        <v>3234326</v>
      </c>
      <c r="T750" s="142">
        <f t="shared" si="924"/>
        <v>45478326</v>
      </c>
      <c r="U750" s="142">
        <f t="shared" si="924"/>
        <v>605421</v>
      </c>
      <c r="V750" s="142"/>
      <c r="W750" s="142"/>
      <c r="X750" s="142"/>
      <c r="Y750" s="142"/>
      <c r="Z750" s="142"/>
      <c r="AA750" s="142"/>
      <c r="AB750" s="142"/>
      <c r="AC750" s="142"/>
      <c r="AD750" s="142"/>
      <c r="AE750" s="142"/>
      <c r="AF750" s="142"/>
      <c r="AG750" s="146" t="s">
        <v>1284</v>
      </c>
      <c r="AH750" s="144">
        <f t="shared" si="293"/>
        <v>208277689</v>
      </c>
      <c r="AI750" s="145">
        <f t="shared" si="294"/>
        <v>43669</v>
      </c>
      <c r="AJ750" s="144">
        <f t="shared" si="297"/>
        <v>960</v>
      </c>
      <c r="AK750" s="146">
        <v>1.0</v>
      </c>
      <c r="AL750" s="164"/>
      <c r="AM750" s="146">
        <f t="shared" si="922"/>
        <v>18</v>
      </c>
      <c r="AN750" s="142"/>
      <c r="AO750" s="134"/>
      <c r="AP750" s="134"/>
      <c r="AQ750" s="134"/>
      <c r="AR750" s="134"/>
      <c r="AS750" s="134"/>
      <c r="AT750" s="134"/>
      <c r="AU750" s="134"/>
      <c r="AV750" s="134"/>
      <c r="AW750" s="134"/>
      <c r="AX750" s="134"/>
      <c r="AY750" s="134"/>
      <c r="AZ750" s="134"/>
      <c r="BA750" s="134"/>
      <c r="BB750" s="134"/>
    </row>
    <row r="751">
      <c r="A751" s="283" t="str">
        <f>Data!A515</f>
        <v>Stafford Borough Council</v>
      </c>
      <c r="B751" s="140">
        <f>Data!E515</f>
        <v>43669</v>
      </c>
      <c r="C751" s="142">
        <f t="shared" si="906"/>
        <v>2857920</v>
      </c>
      <c r="D751" s="142">
        <f t="shared" ref="D751:U751" si="925">D750</f>
        <v>15970310</v>
      </c>
      <c r="E751" s="142">
        <f t="shared" si="925"/>
        <v>6229645</v>
      </c>
      <c r="F751" s="192">
        <f t="shared" si="925"/>
        <v>53193438</v>
      </c>
      <c r="G751" s="142">
        <f t="shared" si="925"/>
        <v>30817800</v>
      </c>
      <c r="H751" s="142">
        <f t="shared" si="925"/>
        <v>2065940</v>
      </c>
      <c r="I751" s="273">
        <f t="shared" si="925"/>
        <v>13273239</v>
      </c>
      <c r="J751" s="142">
        <f t="shared" si="925"/>
        <v>4894244</v>
      </c>
      <c r="K751" s="142">
        <f t="shared" si="925"/>
        <v>7331695</v>
      </c>
      <c r="L751" s="142">
        <f t="shared" si="925"/>
        <v>9281890</v>
      </c>
      <c r="M751" s="142">
        <f t="shared" si="925"/>
        <v>21774</v>
      </c>
      <c r="N751" s="142">
        <f t="shared" si="925"/>
        <v>7678145</v>
      </c>
      <c r="O751" s="142">
        <f t="shared" si="925"/>
        <v>3378300</v>
      </c>
      <c r="P751" s="142">
        <f t="shared" si="925"/>
        <v>148000</v>
      </c>
      <c r="Q751" s="142">
        <f t="shared" si="925"/>
        <v>445903</v>
      </c>
      <c r="R751" s="142">
        <f t="shared" si="925"/>
        <v>1371373</v>
      </c>
      <c r="S751" s="142">
        <f t="shared" si="925"/>
        <v>3234326</v>
      </c>
      <c r="T751" s="142">
        <f t="shared" si="925"/>
        <v>45478326</v>
      </c>
      <c r="U751" s="142">
        <f t="shared" si="925"/>
        <v>605421</v>
      </c>
      <c r="V751" s="142"/>
      <c r="W751" s="142"/>
      <c r="X751" s="142"/>
      <c r="Y751" s="142"/>
      <c r="Z751" s="142"/>
      <c r="AA751" s="142"/>
      <c r="AB751" s="142"/>
      <c r="AC751" s="142"/>
      <c r="AD751" s="142"/>
      <c r="AE751" s="142"/>
      <c r="AF751" s="142"/>
      <c r="AG751" s="146" t="s">
        <v>1284</v>
      </c>
      <c r="AH751" s="144">
        <f t="shared" si="293"/>
        <v>208277689</v>
      </c>
      <c r="AI751" s="145">
        <f t="shared" si="294"/>
        <v>43669</v>
      </c>
      <c r="AJ751" s="144">
        <f t="shared" si="297"/>
        <v>961</v>
      </c>
      <c r="AK751" s="146">
        <v>1.0</v>
      </c>
      <c r="AL751" s="164"/>
      <c r="AM751" s="146">
        <f t="shared" si="922"/>
        <v>18</v>
      </c>
      <c r="AN751" s="142"/>
      <c r="AO751" s="134"/>
      <c r="AP751" s="134"/>
      <c r="AQ751" s="134"/>
      <c r="AR751" s="134"/>
      <c r="AS751" s="134"/>
      <c r="AT751" s="134"/>
      <c r="AU751" s="134"/>
      <c r="AV751" s="134"/>
      <c r="AW751" s="134"/>
      <c r="AX751" s="134"/>
      <c r="AY751" s="134"/>
      <c r="AZ751" s="134"/>
      <c r="BA751" s="134"/>
      <c r="BB751" s="134"/>
    </row>
    <row r="752">
      <c r="A752" s="203" t="str">
        <f>Data!A116</f>
        <v>Innsbruck City Council</v>
      </c>
      <c r="B752" s="140">
        <f>Data!E116</f>
        <v>43669</v>
      </c>
      <c r="C752" s="142">
        <f t="shared" si="906"/>
        <v>2857920</v>
      </c>
      <c r="D752" s="142">
        <f t="shared" ref="D752:P752" si="926">D751</f>
        <v>15970310</v>
      </c>
      <c r="E752" s="142">
        <f t="shared" si="926"/>
        <v>6229645</v>
      </c>
      <c r="F752" s="142">
        <f t="shared" si="926"/>
        <v>53193438</v>
      </c>
      <c r="G752" s="142">
        <f t="shared" si="926"/>
        <v>30817800</v>
      </c>
      <c r="H752" s="142">
        <f t="shared" si="926"/>
        <v>2065940</v>
      </c>
      <c r="I752" s="273">
        <f t="shared" si="926"/>
        <v>13273239</v>
      </c>
      <c r="J752" s="142">
        <f t="shared" si="926"/>
        <v>4894244</v>
      </c>
      <c r="K752" s="142">
        <f t="shared" si="926"/>
        <v>7331695</v>
      </c>
      <c r="L752" s="142">
        <f t="shared" si="926"/>
        <v>9281890</v>
      </c>
      <c r="M752" s="142">
        <f t="shared" si="926"/>
        <v>21774</v>
      </c>
      <c r="N752" s="142">
        <f t="shared" si="926"/>
        <v>7678145</v>
      </c>
      <c r="O752" s="142">
        <f t="shared" si="926"/>
        <v>3378300</v>
      </c>
      <c r="P752" s="142">
        <f t="shared" si="926"/>
        <v>148000</v>
      </c>
      <c r="Q752" s="210">
        <f>Data!D116+Q751</f>
        <v>578396</v>
      </c>
      <c r="R752" s="142">
        <f t="shared" ref="R752:U752" si="927">R751</f>
        <v>1371373</v>
      </c>
      <c r="S752" s="142">
        <f t="shared" si="927"/>
        <v>3234326</v>
      </c>
      <c r="T752" s="142">
        <f t="shared" si="927"/>
        <v>45478326</v>
      </c>
      <c r="U752" s="142">
        <f t="shared" si="927"/>
        <v>605421</v>
      </c>
      <c r="V752" s="142"/>
      <c r="W752" s="142"/>
      <c r="X752" s="142"/>
      <c r="Y752" s="142"/>
      <c r="Z752" s="142"/>
      <c r="AA752" s="142"/>
      <c r="AB752" s="142"/>
      <c r="AC752" s="142"/>
      <c r="AD752" s="142"/>
      <c r="AE752" s="142"/>
      <c r="AF752" s="142"/>
      <c r="AG752" s="146" t="s">
        <v>2801</v>
      </c>
      <c r="AH752" s="144">
        <f t="shared" si="293"/>
        <v>208410182</v>
      </c>
      <c r="AI752" s="145">
        <f t="shared" si="294"/>
        <v>43669</v>
      </c>
      <c r="AJ752" s="144">
        <f t="shared" si="297"/>
        <v>962</v>
      </c>
      <c r="AK752" s="146">
        <v>1.0</v>
      </c>
      <c r="AL752" s="146">
        <f>sum(AK166:AK752)</f>
        <v>962</v>
      </c>
      <c r="AM752" s="146">
        <f t="shared" si="922"/>
        <v>18</v>
      </c>
      <c r="AN752" s="142"/>
      <c r="AO752" s="134"/>
      <c r="AP752" s="134"/>
      <c r="AQ752" s="134"/>
      <c r="AR752" s="134"/>
      <c r="AS752" s="134"/>
      <c r="AT752" s="134"/>
      <c r="AU752" s="134"/>
      <c r="AV752" s="134"/>
      <c r="AW752" s="134"/>
      <c r="AX752" s="134"/>
      <c r="AY752" s="134"/>
      <c r="AZ752" s="134"/>
      <c r="BA752" s="134"/>
      <c r="BB752" s="134"/>
    </row>
    <row r="753">
      <c r="A753" s="203" t="str">
        <f>Data!A1146</f>
        <v>Boulder City Council</v>
      </c>
      <c r="B753" s="140">
        <f>Data!E1146</f>
        <v>43669</v>
      </c>
      <c r="C753" s="142">
        <f t="shared" si="906"/>
        <v>2857920</v>
      </c>
      <c r="D753" s="176">
        <f t="shared" ref="D753:U753" si="928">D752</f>
        <v>15970310</v>
      </c>
      <c r="E753" s="142">
        <f t="shared" si="928"/>
        <v>6229645</v>
      </c>
      <c r="F753" s="142">
        <f t="shared" si="928"/>
        <v>53193438</v>
      </c>
      <c r="G753" s="142">
        <f t="shared" si="928"/>
        <v>30817800</v>
      </c>
      <c r="H753" s="142">
        <f t="shared" si="928"/>
        <v>2065940</v>
      </c>
      <c r="I753" s="142">
        <f t="shared" si="928"/>
        <v>13273239</v>
      </c>
      <c r="J753" s="142">
        <f t="shared" si="928"/>
        <v>4894244</v>
      </c>
      <c r="K753" s="142">
        <f t="shared" si="928"/>
        <v>7331695</v>
      </c>
      <c r="L753" s="142">
        <f t="shared" si="928"/>
        <v>9281890</v>
      </c>
      <c r="M753" s="142">
        <f t="shared" si="928"/>
        <v>21774</v>
      </c>
      <c r="N753" s="142">
        <f t="shared" si="928"/>
        <v>7678145</v>
      </c>
      <c r="O753" s="142">
        <f t="shared" si="928"/>
        <v>3378300</v>
      </c>
      <c r="P753" s="142">
        <f t="shared" si="928"/>
        <v>148000</v>
      </c>
      <c r="Q753" s="142">
        <f t="shared" si="928"/>
        <v>578396</v>
      </c>
      <c r="R753" s="142">
        <f t="shared" si="928"/>
        <v>1371373</v>
      </c>
      <c r="S753" s="142">
        <f t="shared" si="928"/>
        <v>3234326</v>
      </c>
      <c r="T753" s="142">
        <f t="shared" si="928"/>
        <v>45478326</v>
      </c>
      <c r="U753" s="142">
        <f t="shared" si="928"/>
        <v>605421</v>
      </c>
      <c r="V753" s="142"/>
      <c r="W753" s="142"/>
      <c r="X753" s="142"/>
      <c r="Y753" s="142"/>
      <c r="Z753" s="142"/>
      <c r="AA753" s="142"/>
      <c r="AB753" s="142"/>
      <c r="AC753" s="142"/>
      <c r="AD753" s="142"/>
      <c r="AE753" s="142"/>
      <c r="AF753" s="142"/>
      <c r="AG753" s="146" t="s">
        <v>996</v>
      </c>
      <c r="AH753" s="144">
        <f t="shared" si="293"/>
        <v>208410182</v>
      </c>
      <c r="AI753" s="145">
        <f t="shared" si="294"/>
        <v>43669</v>
      </c>
      <c r="AJ753" s="144">
        <f t="shared" si="297"/>
        <v>963</v>
      </c>
      <c r="AK753" s="146">
        <v>1.0</v>
      </c>
      <c r="AL753" s="164"/>
      <c r="AM753" s="146">
        <f t="shared" si="922"/>
        <v>18</v>
      </c>
      <c r="AN753" s="142"/>
      <c r="AO753" s="134"/>
      <c r="AP753" s="134"/>
      <c r="AQ753" s="134"/>
      <c r="AR753" s="134"/>
      <c r="AS753" s="134"/>
      <c r="AT753" s="134"/>
      <c r="AU753" s="134"/>
      <c r="AV753" s="134"/>
      <c r="AW753" s="134"/>
      <c r="AX753" s="134"/>
      <c r="AY753" s="134"/>
      <c r="AZ753" s="134"/>
      <c r="BA753" s="134"/>
      <c r="BB753" s="134"/>
    </row>
    <row r="754">
      <c r="A754" s="203" t="str">
        <f>Data!A1147</f>
        <v>Boulder County Council</v>
      </c>
      <c r="B754" s="140">
        <f>Data!E1147</f>
        <v>43669</v>
      </c>
      <c r="C754" s="142">
        <f t="shared" si="906"/>
        <v>2857920</v>
      </c>
      <c r="D754" s="210">
        <f>Data!D1147+D753</f>
        <v>16296388</v>
      </c>
      <c r="E754" s="142">
        <f t="shared" ref="E754:U754" si="929">E753</f>
        <v>6229645</v>
      </c>
      <c r="F754" s="142">
        <f t="shared" si="929"/>
        <v>53193438</v>
      </c>
      <c r="G754" s="142">
        <f t="shared" si="929"/>
        <v>30817800</v>
      </c>
      <c r="H754" s="142">
        <f t="shared" si="929"/>
        <v>2065940</v>
      </c>
      <c r="I754" s="142">
        <f t="shared" si="929"/>
        <v>13273239</v>
      </c>
      <c r="J754" s="142">
        <f t="shared" si="929"/>
        <v>4894244</v>
      </c>
      <c r="K754" s="142">
        <f t="shared" si="929"/>
        <v>7331695</v>
      </c>
      <c r="L754" s="142">
        <f t="shared" si="929"/>
        <v>9281890</v>
      </c>
      <c r="M754" s="142">
        <f t="shared" si="929"/>
        <v>21774</v>
      </c>
      <c r="N754" s="142">
        <f t="shared" si="929"/>
        <v>7678145</v>
      </c>
      <c r="O754" s="142">
        <f t="shared" si="929"/>
        <v>3378300</v>
      </c>
      <c r="P754" s="142">
        <f t="shared" si="929"/>
        <v>148000</v>
      </c>
      <c r="Q754" s="142">
        <f t="shared" si="929"/>
        <v>578396</v>
      </c>
      <c r="R754" s="142">
        <f t="shared" si="929"/>
        <v>1371373</v>
      </c>
      <c r="S754" s="142">
        <f t="shared" si="929"/>
        <v>3234326</v>
      </c>
      <c r="T754" s="142">
        <f t="shared" si="929"/>
        <v>45478326</v>
      </c>
      <c r="U754" s="142">
        <f t="shared" si="929"/>
        <v>605421</v>
      </c>
      <c r="V754" s="142"/>
      <c r="W754" s="142"/>
      <c r="X754" s="142"/>
      <c r="Y754" s="142"/>
      <c r="Z754" s="142"/>
      <c r="AA754" s="142"/>
      <c r="AB754" s="142"/>
      <c r="AC754" s="142"/>
      <c r="AD754" s="142"/>
      <c r="AE754" s="142"/>
      <c r="AF754" s="142"/>
      <c r="AG754" s="146" t="s">
        <v>996</v>
      </c>
      <c r="AH754" s="144">
        <f t="shared" si="293"/>
        <v>208736260</v>
      </c>
      <c r="AI754" s="145">
        <f t="shared" si="294"/>
        <v>43669</v>
      </c>
      <c r="AJ754" s="144">
        <f t="shared" si="297"/>
        <v>964</v>
      </c>
      <c r="AK754" s="146">
        <v>1.0</v>
      </c>
      <c r="AL754" s="164"/>
      <c r="AM754" s="146">
        <f t="shared" si="922"/>
        <v>18</v>
      </c>
      <c r="AN754" s="142"/>
      <c r="AO754" s="134"/>
      <c r="AP754" s="134"/>
      <c r="AQ754" s="134"/>
      <c r="AR754" s="134"/>
      <c r="AS754" s="134"/>
      <c r="AT754" s="134"/>
      <c r="AU754" s="134"/>
      <c r="AV754" s="134"/>
      <c r="AW754" s="134"/>
      <c r="AX754" s="134"/>
      <c r="AY754" s="134"/>
      <c r="AZ754" s="134"/>
      <c r="BA754" s="134"/>
      <c r="BB754" s="134"/>
    </row>
    <row r="755">
      <c r="A755" s="280" t="str">
        <f>Data!A917</f>
        <v>Genoa City Council</v>
      </c>
      <c r="B755" s="140">
        <f>Data!E917</f>
        <v>43669</v>
      </c>
      <c r="C755" s="142">
        <f t="shared" si="906"/>
        <v>2857920</v>
      </c>
      <c r="D755" s="142">
        <f t="shared" ref="D755:H755" si="930">D754</f>
        <v>16296388</v>
      </c>
      <c r="E755" s="142">
        <f t="shared" si="930"/>
        <v>6229645</v>
      </c>
      <c r="F755" s="142">
        <f t="shared" si="930"/>
        <v>53193438</v>
      </c>
      <c r="G755" s="142">
        <f t="shared" si="930"/>
        <v>30817800</v>
      </c>
      <c r="H755" s="142">
        <f t="shared" si="930"/>
        <v>2065940</v>
      </c>
      <c r="I755" s="167">
        <f t="shared" ref="I755:I756" si="933">I753</f>
        <v>13273239</v>
      </c>
      <c r="J755" s="142">
        <f t="shared" ref="J755:U755" si="931">J754</f>
        <v>4894244</v>
      </c>
      <c r="K755" s="142">
        <f t="shared" si="931"/>
        <v>7331695</v>
      </c>
      <c r="L755" s="142">
        <f t="shared" si="931"/>
        <v>9281890</v>
      </c>
      <c r="M755" s="142">
        <f t="shared" si="931"/>
        <v>21774</v>
      </c>
      <c r="N755" s="142">
        <f t="shared" si="931"/>
        <v>7678145</v>
      </c>
      <c r="O755" s="142">
        <f t="shared" si="931"/>
        <v>3378300</v>
      </c>
      <c r="P755" s="142">
        <f t="shared" si="931"/>
        <v>148000</v>
      </c>
      <c r="Q755" s="142">
        <f t="shared" si="931"/>
        <v>578396</v>
      </c>
      <c r="R755" s="142">
        <f t="shared" si="931"/>
        <v>1371373</v>
      </c>
      <c r="S755" s="142">
        <f t="shared" si="931"/>
        <v>3234326</v>
      </c>
      <c r="T755" s="142">
        <f t="shared" si="931"/>
        <v>45478326</v>
      </c>
      <c r="U755" s="142">
        <f t="shared" si="931"/>
        <v>605421</v>
      </c>
      <c r="V755" s="142"/>
      <c r="W755" s="142"/>
      <c r="X755" s="142"/>
      <c r="Y755" s="142"/>
      <c r="Z755" s="142"/>
      <c r="AA755" s="142"/>
      <c r="AB755" s="142"/>
      <c r="AC755" s="142"/>
      <c r="AD755" s="142"/>
      <c r="AE755" s="142"/>
      <c r="AF755" s="142"/>
      <c r="AG755" s="146" t="s">
        <v>2288</v>
      </c>
      <c r="AH755" s="144">
        <f t="shared" si="293"/>
        <v>208736260</v>
      </c>
      <c r="AI755" s="145">
        <f t="shared" si="294"/>
        <v>43669</v>
      </c>
      <c r="AJ755" s="144">
        <f t="shared" si="297"/>
        <v>965</v>
      </c>
      <c r="AK755" s="146">
        <v>1.0</v>
      </c>
      <c r="AL755" s="164"/>
      <c r="AM755" s="146">
        <f t="shared" si="922"/>
        <v>18</v>
      </c>
      <c r="AN755" s="142"/>
      <c r="AO755" s="134"/>
      <c r="AP755" s="134"/>
      <c r="AQ755" s="134"/>
      <c r="AR755" s="134"/>
      <c r="AS755" s="134"/>
      <c r="AT755" s="134"/>
      <c r="AU755" s="134"/>
      <c r="AV755" s="134"/>
      <c r="AW755" s="134"/>
      <c r="AX755" s="134"/>
      <c r="AY755" s="134"/>
      <c r="AZ755" s="134"/>
      <c r="BA755" s="134"/>
      <c r="BB755" s="134"/>
    </row>
    <row r="756">
      <c r="A756" s="283" t="str">
        <f>Data!A955</f>
        <v>Soliera City Council</v>
      </c>
      <c r="B756" s="140">
        <f>Data!E955</f>
        <v>43669</v>
      </c>
      <c r="C756" s="142">
        <f t="shared" si="906"/>
        <v>2857920</v>
      </c>
      <c r="D756" s="142">
        <f t="shared" ref="D756:H756" si="932">D755</f>
        <v>16296388</v>
      </c>
      <c r="E756" s="142">
        <f t="shared" si="932"/>
        <v>6229645</v>
      </c>
      <c r="F756" s="142">
        <f t="shared" si="932"/>
        <v>53193438</v>
      </c>
      <c r="G756" s="142">
        <f t="shared" si="932"/>
        <v>30817800</v>
      </c>
      <c r="H756" s="142">
        <f t="shared" si="932"/>
        <v>2065940</v>
      </c>
      <c r="I756" s="167">
        <f t="shared" si="933"/>
        <v>13273239</v>
      </c>
      <c r="J756" s="142">
        <f t="shared" ref="J756:U756" si="934">J755</f>
        <v>4894244</v>
      </c>
      <c r="K756" s="142">
        <f t="shared" si="934"/>
        <v>7331695</v>
      </c>
      <c r="L756" s="142">
        <f t="shared" si="934"/>
        <v>9281890</v>
      </c>
      <c r="M756" s="142">
        <f t="shared" si="934"/>
        <v>21774</v>
      </c>
      <c r="N756" s="142">
        <f t="shared" si="934"/>
        <v>7678145</v>
      </c>
      <c r="O756" s="142">
        <f t="shared" si="934"/>
        <v>3378300</v>
      </c>
      <c r="P756" s="142">
        <f t="shared" si="934"/>
        <v>148000</v>
      </c>
      <c r="Q756" s="142">
        <f t="shared" si="934"/>
        <v>578396</v>
      </c>
      <c r="R756" s="142">
        <f t="shared" si="934"/>
        <v>1371373</v>
      </c>
      <c r="S756" s="142">
        <f t="shared" si="934"/>
        <v>3234326</v>
      </c>
      <c r="T756" s="142">
        <f t="shared" si="934"/>
        <v>45478326</v>
      </c>
      <c r="U756" s="142">
        <f t="shared" si="934"/>
        <v>605421</v>
      </c>
      <c r="V756" s="142"/>
      <c r="W756" s="142"/>
      <c r="X756" s="142"/>
      <c r="Y756" s="142"/>
      <c r="Z756" s="142"/>
      <c r="AA756" s="142"/>
      <c r="AB756" s="142"/>
      <c r="AC756" s="142"/>
      <c r="AD756" s="142"/>
      <c r="AE756" s="142"/>
      <c r="AF756" s="142"/>
      <c r="AG756" s="146" t="s">
        <v>2288</v>
      </c>
      <c r="AH756" s="144">
        <f t="shared" si="293"/>
        <v>208736260</v>
      </c>
      <c r="AI756" s="145">
        <f t="shared" si="294"/>
        <v>43669</v>
      </c>
      <c r="AJ756" s="144">
        <f t="shared" si="297"/>
        <v>966</v>
      </c>
      <c r="AK756" s="146">
        <v>1.0</v>
      </c>
      <c r="AL756" s="164"/>
      <c r="AM756" s="146">
        <f t="shared" si="922"/>
        <v>18</v>
      </c>
      <c r="AN756" s="142"/>
      <c r="AO756" s="134"/>
      <c r="AP756" s="134"/>
      <c r="AQ756" s="134"/>
      <c r="AR756" s="134"/>
      <c r="AS756" s="134"/>
      <c r="AT756" s="134"/>
      <c r="AU756" s="134"/>
      <c r="AV756" s="134"/>
      <c r="AW756" s="134"/>
      <c r="AX756" s="134"/>
      <c r="AY756" s="134"/>
      <c r="AZ756" s="134"/>
      <c r="BA756" s="134"/>
      <c r="BB756" s="134"/>
    </row>
    <row r="757">
      <c r="A757" s="283" t="str">
        <f>Data!A938</f>
        <v>Pinerolo City Council</v>
      </c>
      <c r="B757" s="140">
        <f>Data!E938</f>
        <v>43670</v>
      </c>
      <c r="C757" s="142">
        <f t="shared" si="906"/>
        <v>2857920</v>
      </c>
      <c r="D757" s="142">
        <f t="shared" ref="D757:H757" si="935">D756</f>
        <v>16296388</v>
      </c>
      <c r="E757" s="142">
        <f t="shared" si="935"/>
        <v>6229645</v>
      </c>
      <c r="F757" s="142">
        <f t="shared" si="935"/>
        <v>53193438</v>
      </c>
      <c r="G757" s="142">
        <f t="shared" si="935"/>
        <v>30817800</v>
      </c>
      <c r="H757" s="142">
        <f t="shared" si="935"/>
        <v>2065940</v>
      </c>
      <c r="I757" s="284">
        <f>Data!D938+I756</f>
        <v>13309186</v>
      </c>
      <c r="J757" s="142">
        <f t="shared" ref="J757:U757" si="936">J756</f>
        <v>4894244</v>
      </c>
      <c r="K757" s="142">
        <f t="shared" si="936"/>
        <v>7331695</v>
      </c>
      <c r="L757" s="142">
        <f t="shared" si="936"/>
        <v>9281890</v>
      </c>
      <c r="M757" s="142">
        <f t="shared" si="936"/>
        <v>21774</v>
      </c>
      <c r="N757" s="142">
        <f t="shared" si="936"/>
        <v>7678145</v>
      </c>
      <c r="O757" s="142">
        <f t="shared" si="936"/>
        <v>3378300</v>
      </c>
      <c r="P757" s="142">
        <f t="shared" si="936"/>
        <v>148000</v>
      </c>
      <c r="Q757" s="142">
        <f t="shared" si="936"/>
        <v>578396</v>
      </c>
      <c r="R757" s="142">
        <f t="shared" si="936"/>
        <v>1371373</v>
      </c>
      <c r="S757" s="142">
        <f t="shared" si="936"/>
        <v>3234326</v>
      </c>
      <c r="T757" s="142">
        <f t="shared" si="936"/>
        <v>45478326</v>
      </c>
      <c r="U757" s="142">
        <f t="shared" si="936"/>
        <v>605421</v>
      </c>
      <c r="V757" s="142"/>
      <c r="W757" s="142"/>
      <c r="X757" s="142"/>
      <c r="Y757" s="142"/>
      <c r="Z757" s="142"/>
      <c r="AA757" s="142"/>
      <c r="AB757" s="142"/>
      <c r="AC757" s="142"/>
      <c r="AD757" s="142"/>
      <c r="AE757" s="142"/>
      <c r="AF757" s="142"/>
      <c r="AG757" s="168" t="s">
        <v>2288</v>
      </c>
      <c r="AH757" s="144">
        <f t="shared" si="293"/>
        <v>208772207</v>
      </c>
      <c r="AI757" s="145">
        <f t="shared" si="294"/>
        <v>43670</v>
      </c>
      <c r="AJ757" s="144">
        <f t="shared" si="297"/>
        <v>967</v>
      </c>
      <c r="AK757" s="146">
        <v>1.0</v>
      </c>
      <c r="AL757" s="164"/>
      <c r="AM757" s="146">
        <f t="shared" si="922"/>
        <v>18</v>
      </c>
      <c r="AN757" s="142"/>
      <c r="AO757" s="134"/>
      <c r="AP757" s="134"/>
      <c r="AQ757" s="134"/>
      <c r="AR757" s="134"/>
      <c r="AS757" s="134"/>
      <c r="AT757" s="134"/>
      <c r="AU757" s="134"/>
      <c r="AV757" s="134"/>
      <c r="AW757" s="134"/>
      <c r="AX757" s="134"/>
      <c r="AY757" s="134"/>
      <c r="AZ757" s="134"/>
      <c r="BA757" s="134"/>
      <c r="BB757" s="134"/>
    </row>
    <row r="758">
      <c r="A758" s="280" t="str">
        <f>Data!A913</f>
        <v>Legislative Assembly of Emilia-Romagna</v>
      </c>
      <c r="B758" s="285">
        <f>Data!E913</f>
        <v>43670</v>
      </c>
      <c r="C758" s="142">
        <f t="shared" si="906"/>
        <v>2857920</v>
      </c>
      <c r="D758" s="142">
        <f t="shared" ref="D758:H758" si="937">D757</f>
        <v>16296388</v>
      </c>
      <c r="E758" s="142">
        <f t="shared" si="937"/>
        <v>6229645</v>
      </c>
      <c r="F758" s="142">
        <f t="shared" si="937"/>
        <v>53193438</v>
      </c>
      <c r="G758" s="142">
        <f t="shared" si="937"/>
        <v>30817800</v>
      </c>
      <c r="H758" s="142">
        <f t="shared" si="937"/>
        <v>2065940</v>
      </c>
      <c r="I758" s="284">
        <f>Data!D913+I757-Data!D935-Data!D944-Data!D909</f>
        <v>17317101</v>
      </c>
      <c r="J758" s="142">
        <f t="shared" ref="J758:U758" si="938">J757</f>
        <v>4894244</v>
      </c>
      <c r="K758" s="142">
        <f t="shared" si="938"/>
        <v>7331695</v>
      </c>
      <c r="L758" s="142">
        <f t="shared" si="938"/>
        <v>9281890</v>
      </c>
      <c r="M758" s="142">
        <f t="shared" si="938"/>
        <v>21774</v>
      </c>
      <c r="N758" s="142">
        <f t="shared" si="938"/>
        <v>7678145</v>
      </c>
      <c r="O758" s="142">
        <f t="shared" si="938"/>
        <v>3378300</v>
      </c>
      <c r="P758" s="142">
        <f t="shared" si="938"/>
        <v>148000</v>
      </c>
      <c r="Q758" s="142">
        <f t="shared" si="938"/>
        <v>578396</v>
      </c>
      <c r="R758" s="142">
        <f t="shared" si="938"/>
        <v>1371373</v>
      </c>
      <c r="S758" s="142">
        <f t="shared" si="938"/>
        <v>3234326</v>
      </c>
      <c r="T758" s="142">
        <f t="shared" si="938"/>
        <v>45478326</v>
      </c>
      <c r="U758" s="142">
        <f t="shared" si="938"/>
        <v>605421</v>
      </c>
      <c r="V758" s="142"/>
      <c r="W758" s="142"/>
      <c r="X758" s="142"/>
      <c r="Y758" s="142"/>
      <c r="Z758" s="142"/>
      <c r="AA758" s="142"/>
      <c r="AB758" s="142"/>
      <c r="AC758" s="142"/>
      <c r="AD758" s="142"/>
      <c r="AE758" s="142"/>
      <c r="AF758" s="142"/>
      <c r="AG758" s="146" t="s">
        <v>2288</v>
      </c>
      <c r="AH758" s="144">
        <f t="shared" si="293"/>
        <v>212780122</v>
      </c>
      <c r="AI758" s="145">
        <f t="shared" si="294"/>
        <v>43670</v>
      </c>
      <c r="AJ758" s="144">
        <f t="shared" si="297"/>
        <v>968</v>
      </c>
      <c r="AK758" s="146">
        <v>1.0</v>
      </c>
      <c r="AL758" s="164"/>
      <c r="AM758" s="146">
        <f>AM755</f>
        <v>18</v>
      </c>
      <c r="AN758" s="142"/>
      <c r="AO758" s="134"/>
      <c r="AP758" s="134"/>
      <c r="AQ758" s="134"/>
      <c r="AR758" s="134"/>
      <c r="AS758" s="134"/>
      <c r="AT758" s="134"/>
      <c r="AU758" s="134"/>
      <c r="AV758" s="134"/>
      <c r="AW758" s="134"/>
      <c r="AX758" s="134"/>
      <c r="AY758" s="134"/>
      <c r="AZ758" s="134"/>
      <c r="BA758" s="134"/>
      <c r="BB758" s="134"/>
    </row>
    <row r="759">
      <c r="A759" s="283" t="str">
        <f>Data!A165</f>
        <v>Amber Valley Borough Council</v>
      </c>
      <c r="B759" s="140">
        <f>Data!E165</f>
        <v>43670</v>
      </c>
      <c r="C759" s="166">
        <f t="shared" si="906"/>
        <v>2857920</v>
      </c>
      <c r="D759" s="166">
        <f t="shared" ref="D759:E759" si="939">D758</f>
        <v>16296388</v>
      </c>
      <c r="E759" s="166">
        <f t="shared" si="939"/>
        <v>6229645</v>
      </c>
      <c r="F759" s="141">
        <f>Data!D165+F758</f>
        <v>53320116</v>
      </c>
      <c r="G759" s="166">
        <f t="shared" ref="G759:U759" si="940">G758</f>
        <v>30817800</v>
      </c>
      <c r="H759" s="166">
        <f t="shared" si="940"/>
        <v>2065940</v>
      </c>
      <c r="I759" s="166">
        <f t="shared" si="940"/>
        <v>17317101</v>
      </c>
      <c r="J759" s="142">
        <f t="shared" si="940"/>
        <v>4894244</v>
      </c>
      <c r="K759" s="142">
        <f t="shared" si="940"/>
        <v>7331695</v>
      </c>
      <c r="L759" s="142">
        <f t="shared" si="940"/>
        <v>9281890</v>
      </c>
      <c r="M759" s="142">
        <f t="shared" si="940"/>
        <v>21774</v>
      </c>
      <c r="N759" s="142">
        <f t="shared" si="940"/>
        <v>7678145</v>
      </c>
      <c r="O759" s="142">
        <f t="shared" si="940"/>
        <v>3378300</v>
      </c>
      <c r="P759" s="142">
        <f t="shared" si="940"/>
        <v>148000</v>
      </c>
      <c r="Q759" s="142">
        <f t="shared" si="940"/>
        <v>578396</v>
      </c>
      <c r="R759" s="142">
        <f t="shared" si="940"/>
        <v>1371373</v>
      </c>
      <c r="S759" s="142">
        <f t="shared" si="940"/>
        <v>3234326</v>
      </c>
      <c r="T759" s="142">
        <f t="shared" si="940"/>
        <v>45478326</v>
      </c>
      <c r="U759" s="142">
        <f t="shared" si="940"/>
        <v>605421</v>
      </c>
      <c r="V759" s="142"/>
      <c r="W759" s="142"/>
      <c r="X759" s="142"/>
      <c r="Y759" s="142"/>
      <c r="Z759" s="142"/>
      <c r="AA759" s="142"/>
      <c r="AB759" s="142"/>
      <c r="AC759" s="142"/>
      <c r="AD759" s="142"/>
      <c r="AE759" s="142"/>
      <c r="AF759" s="142"/>
      <c r="AG759" s="146" t="s">
        <v>1284</v>
      </c>
      <c r="AH759" s="144">
        <f t="shared" si="293"/>
        <v>212906800</v>
      </c>
      <c r="AI759" s="145">
        <f t="shared" si="294"/>
        <v>43670</v>
      </c>
      <c r="AJ759" s="144">
        <f t="shared" si="297"/>
        <v>969</v>
      </c>
      <c r="AK759" s="146">
        <v>1.0</v>
      </c>
      <c r="AL759" s="164"/>
      <c r="AM759" s="146">
        <f t="shared" ref="AM759:AM767" si="942">AM758</f>
        <v>18</v>
      </c>
      <c r="AN759" s="142"/>
      <c r="AO759" s="134"/>
      <c r="AP759" s="134"/>
      <c r="AQ759" s="134"/>
      <c r="AR759" s="134"/>
      <c r="AS759" s="134"/>
      <c r="AT759" s="134"/>
      <c r="AU759" s="134"/>
      <c r="AV759" s="134"/>
      <c r="AW759" s="134"/>
      <c r="AX759" s="134"/>
      <c r="AY759" s="134"/>
      <c r="AZ759" s="134"/>
      <c r="BA759" s="134"/>
      <c r="BB759" s="134"/>
    </row>
    <row r="760">
      <c r="A760" s="283" t="str">
        <f>Data!A207</f>
        <v>Bromsgrove District Council</v>
      </c>
      <c r="B760" s="140">
        <f>Data!E207</f>
        <v>43670</v>
      </c>
      <c r="C760" s="166">
        <f t="shared" si="906"/>
        <v>2857920</v>
      </c>
      <c r="D760" s="166">
        <f t="shared" ref="D760:U760" si="941">D759</f>
        <v>16296388</v>
      </c>
      <c r="E760" s="166">
        <f t="shared" si="941"/>
        <v>6229645</v>
      </c>
      <c r="F760" s="167">
        <f t="shared" si="941"/>
        <v>53320116</v>
      </c>
      <c r="G760" s="166">
        <f t="shared" si="941"/>
        <v>30817800</v>
      </c>
      <c r="H760" s="166">
        <f t="shared" si="941"/>
        <v>2065940</v>
      </c>
      <c r="I760" s="166">
        <f t="shared" si="941"/>
        <v>17317101</v>
      </c>
      <c r="J760" s="142">
        <f t="shared" si="941"/>
        <v>4894244</v>
      </c>
      <c r="K760" s="142">
        <f t="shared" si="941"/>
        <v>7331695</v>
      </c>
      <c r="L760" s="142">
        <f t="shared" si="941"/>
        <v>9281890</v>
      </c>
      <c r="M760" s="142">
        <f t="shared" si="941"/>
        <v>21774</v>
      </c>
      <c r="N760" s="142">
        <f t="shared" si="941"/>
        <v>7678145</v>
      </c>
      <c r="O760" s="142">
        <f t="shared" si="941"/>
        <v>3378300</v>
      </c>
      <c r="P760" s="142">
        <f t="shared" si="941"/>
        <v>148000</v>
      </c>
      <c r="Q760" s="142">
        <f t="shared" si="941"/>
        <v>578396</v>
      </c>
      <c r="R760" s="142">
        <f t="shared" si="941"/>
        <v>1371373</v>
      </c>
      <c r="S760" s="142">
        <f t="shared" si="941"/>
        <v>3234326</v>
      </c>
      <c r="T760" s="142">
        <f t="shared" si="941"/>
        <v>45478326</v>
      </c>
      <c r="U760" s="142">
        <f t="shared" si="941"/>
        <v>605421</v>
      </c>
      <c r="V760" s="142"/>
      <c r="W760" s="142"/>
      <c r="X760" s="142"/>
      <c r="Y760" s="142"/>
      <c r="Z760" s="142"/>
      <c r="AA760" s="142"/>
      <c r="AB760" s="142"/>
      <c r="AC760" s="142"/>
      <c r="AD760" s="142"/>
      <c r="AE760" s="142"/>
      <c r="AF760" s="142"/>
      <c r="AG760" s="146" t="s">
        <v>1284</v>
      </c>
      <c r="AH760" s="144">
        <f t="shared" si="293"/>
        <v>212906800</v>
      </c>
      <c r="AI760" s="145">
        <f t="shared" si="294"/>
        <v>43670</v>
      </c>
      <c r="AJ760" s="144">
        <f t="shared" si="297"/>
        <v>970</v>
      </c>
      <c r="AK760" s="146">
        <v>1.0</v>
      </c>
      <c r="AL760" s="164"/>
      <c r="AM760" s="146">
        <f t="shared" si="942"/>
        <v>18</v>
      </c>
      <c r="AN760" s="142"/>
      <c r="AO760" s="134"/>
      <c r="AP760" s="134"/>
      <c r="AQ760" s="134"/>
      <c r="AR760" s="134"/>
      <c r="AS760" s="134"/>
      <c r="AT760" s="134"/>
      <c r="AU760" s="134"/>
      <c r="AV760" s="134"/>
      <c r="AW760" s="134"/>
      <c r="AX760" s="134"/>
      <c r="AY760" s="134"/>
      <c r="AZ760" s="134"/>
      <c r="BA760" s="134"/>
      <c r="BB760" s="134"/>
    </row>
    <row r="761">
      <c r="A761" s="283" t="str">
        <f>Data!A239</f>
        <v>Chiltern District Council</v>
      </c>
      <c r="B761" s="140">
        <f>Data!E239</f>
        <v>43670</v>
      </c>
      <c r="C761" s="166">
        <f t="shared" si="906"/>
        <v>2857920</v>
      </c>
      <c r="D761" s="166">
        <f t="shared" ref="D761:E761" si="943">D760</f>
        <v>16296388</v>
      </c>
      <c r="E761" s="166">
        <f t="shared" si="943"/>
        <v>6229645</v>
      </c>
      <c r="F761" s="141">
        <f>Data!D239+F760</f>
        <v>53415471</v>
      </c>
      <c r="G761" s="166">
        <f t="shared" ref="G761:U761" si="944">G760</f>
        <v>30817800</v>
      </c>
      <c r="H761" s="166">
        <f t="shared" si="944"/>
        <v>2065940</v>
      </c>
      <c r="I761" s="166">
        <f t="shared" si="944"/>
        <v>17317101</v>
      </c>
      <c r="J761" s="142">
        <f t="shared" si="944"/>
        <v>4894244</v>
      </c>
      <c r="K761" s="142">
        <f t="shared" si="944"/>
        <v>7331695</v>
      </c>
      <c r="L761" s="142">
        <f t="shared" si="944"/>
        <v>9281890</v>
      </c>
      <c r="M761" s="142">
        <f t="shared" si="944"/>
        <v>21774</v>
      </c>
      <c r="N761" s="142">
        <f t="shared" si="944"/>
        <v>7678145</v>
      </c>
      <c r="O761" s="142">
        <f t="shared" si="944"/>
        <v>3378300</v>
      </c>
      <c r="P761" s="142">
        <f t="shared" si="944"/>
        <v>148000</v>
      </c>
      <c r="Q761" s="142">
        <f t="shared" si="944"/>
        <v>578396</v>
      </c>
      <c r="R761" s="142">
        <f t="shared" si="944"/>
        <v>1371373</v>
      </c>
      <c r="S761" s="142">
        <f t="shared" si="944"/>
        <v>3234326</v>
      </c>
      <c r="T761" s="142">
        <f t="shared" si="944"/>
        <v>45478326</v>
      </c>
      <c r="U761" s="142">
        <f t="shared" si="944"/>
        <v>605421</v>
      </c>
      <c r="V761" s="142"/>
      <c r="W761" s="142"/>
      <c r="X761" s="142"/>
      <c r="Y761" s="142"/>
      <c r="Z761" s="142"/>
      <c r="AA761" s="142"/>
      <c r="AB761" s="142"/>
      <c r="AC761" s="142"/>
      <c r="AD761" s="142"/>
      <c r="AE761" s="142"/>
      <c r="AF761" s="142"/>
      <c r="AG761" s="146" t="s">
        <v>1284</v>
      </c>
      <c r="AH761" s="144">
        <f t="shared" si="293"/>
        <v>213002155</v>
      </c>
      <c r="AI761" s="145">
        <f t="shared" si="294"/>
        <v>43670</v>
      </c>
      <c r="AJ761" s="144">
        <f t="shared" si="297"/>
        <v>971</v>
      </c>
      <c r="AK761" s="146">
        <v>1.0</v>
      </c>
      <c r="AL761" s="164"/>
      <c r="AM761" s="146">
        <f t="shared" si="942"/>
        <v>18</v>
      </c>
      <c r="AN761" s="142"/>
      <c r="AO761" s="134"/>
      <c r="AP761" s="134"/>
      <c r="AQ761" s="134"/>
      <c r="AR761" s="134"/>
      <c r="AS761" s="134"/>
      <c r="AT761" s="134"/>
      <c r="AU761" s="134"/>
      <c r="AV761" s="134"/>
      <c r="AW761" s="134"/>
      <c r="AX761" s="134"/>
      <c r="AY761" s="134"/>
      <c r="AZ761" s="134"/>
      <c r="BA761" s="134"/>
      <c r="BB761" s="134"/>
    </row>
    <row r="762">
      <c r="A762" s="283" t="str">
        <f>Data!A273</f>
        <v>East Devon District Council</v>
      </c>
      <c r="B762" s="140">
        <f>Data!E273</f>
        <v>43670</v>
      </c>
      <c r="C762" s="166">
        <f t="shared" si="906"/>
        <v>2857920</v>
      </c>
      <c r="D762" s="166">
        <f t="shared" ref="D762:U762" si="945">D761</f>
        <v>16296388</v>
      </c>
      <c r="E762" s="166">
        <f t="shared" si="945"/>
        <v>6229645</v>
      </c>
      <c r="F762" s="167">
        <f t="shared" si="945"/>
        <v>53415471</v>
      </c>
      <c r="G762" s="166">
        <f t="shared" si="945"/>
        <v>30817800</v>
      </c>
      <c r="H762" s="166">
        <f t="shared" si="945"/>
        <v>2065940</v>
      </c>
      <c r="I762" s="166">
        <f t="shared" si="945"/>
        <v>17317101</v>
      </c>
      <c r="J762" s="142">
        <f t="shared" si="945"/>
        <v>4894244</v>
      </c>
      <c r="K762" s="142">
        <f t="shared" si="945"/>
        <v>7331695</v>
      </c>
      <c r="L762" s="142">
        <f t="shared" si="945"/>
        <v>9281890</v>
      </c>
      <c r="M762" s="142">
        <f t="shared" si="945"/>
        <v>21774</v>
      </c>
      <c r="N762" s="142">
        <f t="shared" si="945"/>
        <v>7678145</v>
      </c>
      <c r="O762" s="142">
        <f t="shared" si="945"/>
        <v>3378300</v>
      </c>
      <c r="P762" s="142">
        <f t="shared" si="945"/>
        <v>148000</v>
      </c>
      <c r="Q762" s="142">
        <f t="shared" si="945"/>
        <v>578396</v>
      </c>
      <c r="R762" s="142">
        <f t="shared" si="945"/>
        <v>1371373</v>
      </c>
      <c r="S762" s="142">
        <f t="shared" si="945"/>
        <v>3234326</v>
      </c>
      <c r="T762" s="142">
        <f t="shared" si="945"/>
        <v>45478326</v>
      </c>
      <c r="U762" s="142">
        <f t="shared" si="945"/>
        <v>605421</v>
      </c>
      <c r="V762" s="142"/>
      <c r="W762" s="142"/>
      <c r="X762" s="142"/>
      <c r="Y762" s="142"/>
      <c r="Z762" s="142"/>
      <c r="AA762" s="142"/>
      <c r="AB762" s="142"/>
      <c r="AC762" s="142"/>
      <c r="AD762" s="142"/>
      <c r="AE762" s="142"/>
      <c r="AF762" s="142"/>
      <c r="AG762" s="146" t="s">
        <v>1284</v>
      </c>
      <c r="AH762" s="144">
        <f t="shared" si="293"/>
        <v>213002155</v>
      </c>
      <c r="AI762" s="145">
        <f t="shared" si="294"/>
        <v>43670</v>
      </c>
      <c r="AJ762" s="144">
        <f t="shared" si="297"/>
        <v>972</v>
      </c>
      <c r="AK762" s="146">
        <v>1.0</v>
      </c>
      <c r="AL762" s="164"/>
      <c r="AM762" s="146">
        <f t="shared" si="942"/>
        <v>18</v>
      </c>
      <c r="AN762" s="142"/>
      <c r="AO762" s="134"/>
      <c r="AP762" s="134"/>
      <c r="AQ762" s="134"/>
      <c r="AR762" s="134"/>
      <c r="AS762" s="134"/>
      <c r="AT762" s="134"/>
      <c r="AU762" s="134"/>
      <c r="AV762" s="134"/>
      <c r="AW762" s="134"/>
      <c r="AX762" s="134"/>
      <c r="AY762" s="134"/>
      <c r="AZ762" s="134"/>
      <c r="BA762" s="134"/>
      <c r="BB762" s="134"/>
    </row>
    <row r="763">
      <c r="A763" s="283" t="str">
        <f>Data!A277</f>
        <v>East Suffolk Council</v>
      </c>
      <c r="B763" s="140">
        <f>Data!E277</f>
        <v>43670</v>
      </c>
      <c r="C763" s="166">
        <f t="shared" si="906"/>
        <v>2857920</v>
      </c>
      <c r="D763" s="166">
        <f t="shared" ref="D763:U763" si="946">D762</f>
        <v>16296388</v>
      </c>
      <c r="E763" s="166">
        <f t="shared" si="946"/>
        <v>6229645</v>
      </c>
      <c r="F763" s="167">
        <f t="shared" si="946"/>
        <v>53415471</v>
      </c>
      <c r="G763" s="166">
        <f t="shared" si="946"/>
        <v>30817800</v>
      </c>
      <c r="H763" s="166">
        <f t="shared" si="946"/>
        <v>2065940</v>
      </c>
      <c r="I763" s="166">
        <f t="shared" si="946"/>
        <v>17317101</v>
      </c>
      <c r="J763" s="142">
        <f t="shared" si="946"/>
        <v>4894244</v>
      </c>
      <c r="K763" s="142">
        <f t="shared" si="946"/>
        <v>7331695</v>
      </c>
      <c r="L763" s="142">
        <f t="shared" si="946"/>
        <v>9281890</v>
      </c>
      <c r="M763" s="142">
        <f t="shared" si="946"/>
        <v>21774</v>
      </c>
      <c r="N763" s="142">
        <f t="shared" si="946"/>
        <v>7678145</v>
      </c>
      <c r="O763" s="142">
        <f t="shared" si="946"/>
        <v>3378300</v>
      </c>
      <c r="P763" s="142">
        <f t="shared" si="946"/>
        <v>148000</v>
      </c>
      <c r="Q763" s="142">
        <f t="shared" si="946"/>
        <v>578396</v>
      </c>
      <c r="R763" s="142">
        <f t="shared" si="946"/>
        <v>1371373</v>
      </c>
      <c r="S763" s="142">
        <f t="shared" si="946"/>
        <v>3234326</v>
      </c>
      <c r="T763" s="142">
        <f t="shared" si="946"/>
        <v>45478326</v>
      </c>
      <c r="U763" s="142">
        <f t="shared" si="946"/>
        <v>605421</v>
      </c>
      <c r="V763" s="142"/>
      <c r="W763" s="142"/>
      <c r="X763" s="142"/>
      <c r="Y763" s="142"/>
      <c r="Z763" s="142"/>
      <c r="AA763" s="142"/>
      <c r="AB763" s="142"/>
      <c r="AC763" s="142"/>
      <c r="AD763" s="142"/>
      <c r="AE763" s="142"/>
      <c r="AF763" s="142"/>
      <c r="AG763" s="146" t="s">
        <v>1284</v>
      </c>
      <c r="AH763" s="144">
        <f t="shared" si="293"/>
        <v>213002155</v>
      </c>
      <c r="AI763" s="145">
        <f t="shared" si="294"/>
        <v>43670</v>
      </c>
      <c r="AJ763" s="144">
        <f t="shared" si="297"/>
        <v>973</v>
      </c>
      <c r="AK763" s="146">
        <v>1.0</v>
      </c>
      <c r="AL763" s="164"/>
      <c r="AM763" s="146">
        <f t="shared" si="942"/>
        <v>18</v>
      </c>
      <c r="AN763" s="142"/>
      <c r="AO763" s="134"/>
      <c r="AP763" s="134"/>
      <c r="AQ763" s="134"/>
      <c r="AR763" s="134"/>
      <c r="AS763" s="134"/>
      <c r="AT763" s="134"/>
      <c r="AU763" s="134"/>
      <c r="AV763" s="134"/>
      <c r="AW763" s="134"/>
      <c r="AX763" s="134"/>
      <c r="AY763" s="134"/>
      <c r="AZ763" s="134"/>
      <c r="BA763" s="134"/>
      <c r="BB763" s="134"/>
    </row>
    <row r="764">
      <c r="A764" s="283" t="str">
        <f>Data!A294</f>
        <v>Folkestone and Hythe District Council</v>
      </c>
      <c r="B764" s="140">
        <f>Data!E294</f>
        <v>43670</v>
      </c>
      <c r="C764" s="166">
        <f t="shared" si="906"/>
        <v>2857920</v>
      </c>
      <c r="D764" s="166">
        <f t="shared" ref="D764:U764" si="947">D763</f>
        <v>16296388</v>
      </c>
      <c r="E764" s="166">
        <f t="shared" si="947"/>
        <v>6229645</v>
      </c>
      <c r="F764" s="167">
        <f t="shared" si="947"/>
        <v>53415471</v>
      </c>
      <c r="G764" s="166">
        <f t="shared" si="947"/>
        <v>30817800</v>
      </c>
      <c r="H764" s="166">
        <f t="shared" si="947"/>
        <v>2065940</v>
      </c>
      <c r="I764" s="166">
        <f t="shared" si="947"/>
        <v>17317101</v>
      </c>
      <c r="J764" s="142">
        <f t="shared" si="947"/>
        <v>4894244</v>
      </c>
      <c r="K764" s="142">
        <f t="shared" si="947"/>
        <v>7331695</v>
      </c>
      <c r="L764" s="142">
        <f t="shared" si="947"/>
        <v>9281890</v>
      </c>
      <c r="M764" s="142">
        <f t="shared" si="947"/>
        <v>21774</v>
      </c>
      <c r="N764" s="142">
        <f t="shared" si="947"/>
        <v>7678145</v>
      </c>
      <c r="O764" s="142">
        <f t="shared" si="947"/>
        <v>3378300</v>
      </c>
      <c r="P764" s="142">
        <f t="shared" si="947"/>
        <v>148000</v>
      </c>
      <c r="Q764" s="142">
        <f t="shared" si="947"/>
        <v>578396</v>
      </c>
      <c r="R764" s="142">
        <f t="shared" si="947"/>
        <v>1371373</v>
      </c>
      <c r="S764" s="142">
        <f t="shared" si="947"/>
        <v>3234326</v>
      </c>
      <c r="T764" s="142">
        <f t="shared" si="947"/>
        <v>45478326</v>
      </c>
      <c r="U764" s="142">
        <f t="shared" si="947"/>
        <v>605421</v>
      </c>
      <c r="V764" s="142"/>
      <c r="W764" s="142"/>
      <c r="X764" s="142"/>
      <c r="Y764" s="142"/>
      <c r="Z764" s="142"/>
      <c r="AA764" s="142"/>
      <c r="AB764" s="142"/>
      <c r="AC764" s="142"/>
      <c r="AD764" s="142"/>
      <c r="AE764" s="142"/>
      <c r="AF764" s="142"/>
      <c r="AG764" s="146" t="s">
        <v>1284</v>
      </c>
      <c r="AH764" s="144">
        <f t="shared" si="293"/>
        <v>213002155</v>
      </c>
      <c r="AI764" s="145">
        <f t="shared" si="294"/>
        <v>43670</v>
      </c>
      <c r="AJ764" s="144">
        <f t="shared" si="297"/>
        <v>974</v>
      </c>
      <c r="AK764" s="146">
        <v>1.0</v>
      </c>
      <c r="AL764" s="164"/>
      <c r="AM764" s="146">
        <f t="shared" si="942"/>
        <v>18</v>
      </c>
      <c r="AN764" s="142"/>
      <c r="AO764" s="134"/>
      <c r="AP764" s="134"/>
      <c r="AQ764" s="134"/>
      <c r="AR764" s="134"/>
      <c r="AS764" s="134"/>
      <c r="AT764" s="134"/>
      <c r="AU764" s="134"/>
      <c r="AV764" s="134"/>
      <c r="AW764" s="134"/>
      <c r="AX764" s="134"/>
      <c r="AY764" s="134"/>
      <c r="AZ764" s="134"/>
      <c r="BA764" s="134"/>
      <c r="BB764" s="134"/>
    </row>
    <row r="765">
      <c r="A765" s="283" t="str">
        <f>Data!A354</f>
        <v>Isle of Wight Council</v>
      </c>
      <c r="B765" s="140">
        <f>Data!E354</f>
        <v>43670</v>
      </c>
      <c r="C765" s="166">
        <f t="shared" si="906"/>
        <v>2857920</v>
      </c>
      <c r="D765" s="166">
        <f t="shared" ref="D765:E765" si="948">D764</f>
        <v>16296388</v>
      </c>
      <c r="E765" s="166">
        <f t="shared" si="948"/>
        <v>6229645</v>
      </c>
      <c r="F765" s="141">
        <f>Data!D354+F764</f>
        <v>53556471</v>
      </c>
      <c r="G765" s="166">
        <f t="shared" ref="G765:U765" si="949">G764</f>
        <v>30817800</v>
      </c>
      <c r="H765" s="166">
        <f t="shared" si="949"/>
        <v>2065940</v>
      </c>
      <c r="I765" s="166">
        <f t="shared" si="949"/>
        <v>17317101</v>
      </c>
      <c r="J765" s="142">
        <f t="shared" si="949"/>
        <v>4894244</v>
      </c>
      <c r="K765" s="142">
        <f t="shared" si="949"/>
        <v>7331695</v>
      </c>
      <c r="L765" s="142">
        <f t="shared" si="949"/>
        <v>9281890</v>
      </c>
      <c r="M765" s="142">
        <f t="shared" si="949"/>
        <v>21774</v>
      </c>
      <c r="N765" s="142">
        <f t="shared" si="949"/>
        <v>7678145</v>
      </c>
      <c r="O765" s="142">
        <f t="shared" si="949"/>
        <v>3378300</v>
      </c>
      <c r="P765" s="142">
        <f t="shared" si="949"/>
        <v>148000</v>
      </c>
      <c r="Q765" s="142">
        <f t="shared" si="949"/>
        <v>578396</v>
      </c>
      <c r="R765" s="142">
        <f t="shared" si="949"/>
        <v>1371373</v>
      </c>
      <c r="S765" s="142">
        <f t="shared" si="949"/>
        <v>3234326</v>
      </c>
      <c r="T765" s="142">
        <f t="shared" si="949"/>
        <v>45478326</v>
      </c>
      <c r="U765" s="142">
        <f t="shared" si="949"/>
        <v>605421</v>
      </c>
      <c r="V765" s="142"/>
      <c r="W765" s="142"/>
      <c r="X765" s="142"/>
      <c r="Y765" s="142"/>
      <c r="Z765" s="142"/>
      <c r="AA765" s="142"/>
      <c r="AB765" s="142"/>
      <c r="AC765" s="142"/>
      <c r="AD765" s="142"/>
      <c r="AE765" s="142"/>
      <c r="AF765" s="142"/>
      <c r="AG765" s="146" t="s">
        <v>1284</v>
      </c>
      <c r="AH765" s="144">
        <f t="shared" si="293"/>
        <v>213143155</v>
      </c>
      <c r="AI765" s="145">
        <f t="shared" si="294"/>
        <v>43670</v>
      </c>
      <c r="AJ765" s="144">
        <f t="shared" si="297"/>
        <v>975</v>
      </c>
      <c r="AK765" s="146">
        <v>1.0</v>
      </c>
      <c r="AL765" s="164"/>
      <c r="AM765" s="146">
        <f t="shared" si="942"/>
        <v>18</v>
      </c>
      <c r="AN765" s="142"/>
      <c r="AO765" s="134"/>
      <c r="AP765" s="134"/>
      <c r="AQ765" s="134"/>
      <c r="AR765" s="134"/>
      <c r="AS765" s="134"/>
      <c r="AT765" s="134"/>
      <c r="AU765" s="134"/>
      <c r="AV765" s="134"/>
      <c r="AW765" s="134"/>
      <c r="AX765" s="134"/>
      <c r="AY765" s="134"/>
      <c r="AZ765" s="134"/>
      <c r="BA765" s="134"/>
      <c r="BB765" s="134"/>
    </row>
    <row r="766">
      <c r="A766" s="283" t="str">
        <f>Data!A366</f>
        <v>Kettering Borough Council</v>
      </c>
      <c r="B766" s="140">
        <f>Data!E366</f>
        <v>43670</v>
      </c>
      <c r="C766" s="166">
        <f t="shared" si="906"/>
        <v>2857920</v>
      </c>
      <c r="D766" s="166">
        <f t="shared" ref="D766:U766" si="950">D765</f>
        <v>16296388</v>
      </c>
      <c r="E766" s="166">
        <f t="shared" si="950"/>
        <v>6229645</v>
      </c>
      <c r="F766" s="167">
        <f t="shared" si="950"/>
        <v>53556471</v>
      </c>
      <c r="G766" s="166">
        <f t="shared" si="950"/>
        <v>30817800</v>
      </c>
      <c r="H766" s="166">
        <f t="shared" si="950"/>
        <v>2065940</v>
      </c>
      <c r="I766" s="166">
        <f t="shared" si="950"/>
        <v>17317101</v>
      </c>
      <c r="J766" s="142">
        <f t="shared" si="950"/>
        <v>4894244</v>
      </c>
      <c r="K766" s="142">
        <f t="shared" si="950"/>
        <v>7331695</v>
      </c>
      <c r="L766" s="142">
        <f t="shared" si="950"/>
        <v>9281890</v>
      </c>
      <c r="M766" s="142">
        <f t="shared" si="950"/>
        <v>21774</v>
      </c>
      <c r="N766" s="142">
        <f t="shared" si="950"/>
        <v>7678145</v>
      </c>
      <c r="O766" s="142">
        <f t="shared" si="950"/>
        <v>3378300</v>
      </c>
      <c r="P766" s="142">
        <f t="shared" si="950"/>
        <v>148000</v>
      </c>
      <c r="Q766" s="142">
        <f t="shared" si="950"/>
        <v>578396</v>
      </c>
      <c r="R766" s="142">
        <f t="shared" si="950"/>
        <v>1371373</v>
      </c>
      <c r="S766" s="142">
        <f t="shared" si="950"/>
        <v>3234326</v>
      </c>
      <c r="T766" s="142">
        <f t="shared" si="950"/>
        <v>45478326</v>
      </c>
      <c r="U766" s="142">
        <f t="shared" si="950"/>
        <v>605421</v>
      </c>
      <c r="V766" s="142"/>
      <c r="W766" s="142"/>
      <c r="X766" s="142"/>
      <c r="Y766" s="142"/>
      <c r="Z766" s="142"/>
      <c r="AA766" s="142"/>
      <c r="AB766" s="142"/>
      <c r="AC766" s="142"/>
      <c r="AD766" s="142"/>
      <c r="AE766" s="142"/>
      <c r="AF766" s="142"/>
      <c r="AG766" s="146" t="s">
        <v>1284</v>
      </c>
      <c r="AH766" s="144">
        <f t="shared" si="293"/>
        <v>213143155</v>
      </c>
      <c r="AI766" s="145">
        <f t="shared" si="294"/>
        <v>43670</v>
      </c>
      <c r="AJ766" s="144">
        <f t="shared" si="297"/>
        <v>976</v>
      </c>
      <c r="AK766" s="146">
        <v>1.0</v>
      </c>
      <c r="AL766" s="164"/>
      <c r="AM766" s="146">
        <f t="shared" si="942"/>
        <v>18</v>
      </c>
      <c r="AN766" s="142"/>
      <c r="AO766" s="134"/>
      <c r="AP766" s="134"/>
      <c r="AQ766" s="134"/>
      <c r="AR766" s="134"/>
      <c r="AS766" s="134"/>
      <c r="AT766" s="134"/>
      <c r="AU766" s="134"/>
      <c r="AV766" s="134"/>
      <c r="AW766" s="134"/>
      <c r="AX766" s="134"/>
      <c r="AY766" s="134"/>
      <c r="AZ766" s="134"/>
      <c r="BA766" s="134"/>
      <c r="BB766" s="134"/>
    </row>
    <row r="767">
      <c r="A767" s="283" t="str">
        <f>Data!A431</f>
        <v>North Devon Council</v>
      </c>
      <c r="B767" s="140">
        <f>Data!E431</f>
        <v>43670</v>
      </c>
      <c r="C767" s="166">
        <f t="shared" si="906"/>
        <v>2857920</v>
      </c>
      <c r="D767" s="166">
        <f t="shared" ref="D767:U767" si="951">D766</f>
        <v>16296388</v>
      </c>
      <c r="E767" s="166">
        <f t="shared" si="951"/>
        <v>6229645</v>
      </c>
      <c r="F767" s="167">
        <f t="shared" si="951"/>
        <v>53556471</v>
      </c>
      <c r="G767" s="166">
        <f t="shared" si="951"/>
        <v>30817800</v>
      </c>
      <c r="H767" s="166">
        <f t="shared" si="951"/>
        <v>2065940</v>
      </c>
      <c r="I767" s="166">
        <f t="shared" si="951"/>
        <v>17317101</v>
      </c>
      <c r="J767" s="142">
        <f t="shared" si="951"/>
        <v>4894244</v>
      </c>
      <c r="K767" s="142">
        <f t="shared" si="951"/>
        <v>7331695</v>
      </c>
      <c r="L767" s="142">
        <f t="shared" si="951"/>
        <v>9281890</v>
      </c>
      <c r="M767" s="142">
        <f t="shared" si="951"/>
        <v>21774</v>
      </c>
      <c r="N767" s="142">
        <f t="shared" si="951"/>
        <v>7678145</v>
      </c>
      <c r="O767" s="142">
        <f t="shared" si="951"/>
        <v>3378300</v>
      </c>
      <c r="P767" s="142">
        <f t="shared" si="951"/>
        <v>148000</v>
      </c>
      <c r="Q767" s="142">
        <f t="shared" si="951"/>
        <v>578396</v>
      </c>
      <c r="R767" s="142">
        <f t="shared" si="951"/>
        <v>1371373</v>
      </c>
      <c r="S767" s="142">
        <f t="shared" si="951"/>
        <v>3234326</v>
      </c>
      <c r="T767" s="142">
        <f t="shared" si="951"/>
        <v>45478326</v>
      </c>
      <c r="U767" s="142">
        <f t="shared" si="951"/>
        <v>605421</v>
      </c>
      <c r="V767" s="142"/>
      <c r="W767" s="142"/>
      <c r="X767" s="142"/>
      <c r="Y767" s="142"/>
      <c r="Z767" s="142"/>
      <c r="AA767" s="142"/>
      <c r="AB767" s="142"/>
      <c r="AC767" s="142"/>
      <c r="AD767" s="142"/>
      <c r="AE767" s="142"/>
      <c r="AF767" s="142"/>
      <c r="AG767" s="146" t="s">
        <v>1284</v>
      </c>
      <c r="AH767" s="144">
        <f t="shared" si="293"/>
        <v>213143155</v>
      </c>
      <c r="AI767" s="145">
        <f t="shared" si="294"/>
        <v>43670</v>
      </c>
      <c r="AJ767" s="144">
        <f t="shared" si="297"/>
        <v>977</v>
      </c>
      <c r="AK767" s="146">
        <v>1.0</v>
      </c>
      <c r="AL767" s="164"/>
      <c r="AM767" s="146">
        <f t="shared" si="942"/>
        <v>18</v>
      </c>
      <c r="AN767" s="142"/>
      <c r="AO767" s="134"/>
      <c r="AP767" s="134"/>
      <c r="AQ767" s="134"/>
      <c r="AR767" s="134"/>
      <c r="AS767" s="134"/>
      <c r="AT767" s="134"/>
      <c r="AU767" s="134"/>
      <c r="AV767" s="134"/>
      <c r="AW767" s="134"/>
      <c r="AX767" s="134"/>
      <c r="AY767" s="134"/>
      <c r="AZ767" s="134"/>
      <c r="BA767" s="134"/>
      <c r="BB767" s="134"/>
    </row>
    <row r="768">
      <c r="A768" s="283" t="str">
        <f>Data!A460</f>
        <v>Peterborough City Council</v>
      </c>
      <c r="B768" s="140">
        <f>Data!E460</f>
        <v>43670</v>
      </c>
      <c r="C768" s="166">
        <f t="shared" si="906"/>
        <v>2857920</v>
      </c>
      <c r="D768" s="166">
        <f t="shared" ref="D768:U768" si="952">D767</f>
        <v>16296388</v>
      </c>
      <c r="E768" s="166">
        <f t="shared" si="952"/>
        <v>6229645</v>
      </c>
      <c r="F768" s="167">
        <f t="shared" si="952"/>
        <v>53556471</v>
      </c>
      <c r="G768" s="166">
        <f t="shared" si="952"/>
        <v>30817800</v>
      </c>
      <c r="H768" s="166">
        <f t="shared" si="952"/>
        <v>2065940</v>
      </c>
      <c r="I768" s="166">
        <f t="shared" si="952"/>
        <v>17317101</v>
      </c>
      <c r="J768" s="142">
        <f t="shared" si="952"/>
        <v>4894244</v>
      </c>
      <c r="K768" s="142">
        <f t="shared" si="952"/>
        <v>7331695</v>
      </c>
      <c r="L768" s="142">
        <f t="shared" si="952"/>
        <v>9281890</v>
      </c>
      <c r="M768" s="142">
        <f t="shared" si="952"/>
        <v>21774</v>
      </c>
      <c r="N768" s="142">
        <f t="shared" si="952"/>
        <v>7678145</v>
      </c>
      <c r="O768" s="142">
        <f t="shared" si="952"/>
        <v>3378300</v>
      </c>
      <c r="P768" s="142">
        <f t="shared" si="952"/>
        <v>148000</v>
      </c>
      <c r="Q768" s="142">
        <f t="shared" si="952"/>
        <v>578396</v>
      </c>
      <c r="R768" s="142">
        <f t="shared" si="952"/>
        <v>1371373</v>
      </c>
      <c r="S768" s="142">
        <f t="shared" si="952"/>
        <v>3234326</v>
      </c>
      <c r="T768" s="142">
        <f t="shared" si="952"/>
        <v>45478326</v>
      </c>
      <c r="U768" s="142">
        <f t="shared" si="952"/>
        <v>605421</v>
      </c>
      <c r="V768" s="142"/>
      <c r="W768" s="142"/>
      <c r="X768" s="142"/>
      <c r="Y768" s="142"/>
      <c r="Z768" s="142"/>
      <c r="AA768" s="142"/>
      <c r="AB768" s="142"/>
      <c r="AC768" s="142"/>
      <c r="AD768" s="142"/>
      <c r="AE768" s="142"/>
      <c r="AF768" s="142"/>
      <c r="AG768" s="146" t="s">
        <v>1284</v>
      </c>
      <c r="AH768" s="144">
        <f t="shared" si="293"/>
        <v>213143155</v>
      </c>
      <c r="AI768" s="145">
        <f t="shared" si="294"/>
        <v>43670</v>
      </c>
      <c r="AJ768" s="144">
        <f t="shared" si="297"/>
        <v>978</v>
      </c>
      <c r="AK768" s="146">
        <v>1.0</v>
      </c>
      <c r="AL768" s="164"/>
      <c r="AM768" s="146">
        <f>AM766</f>
        <v>18</v>
      </c>
      <c r="AN768" s="142"/>
      <c r="AO768" s="134"/>
      <c r="AP768" s="134"/>
      <c r="AQ768" s="134"/>
      <c r="AR768" s="134"/>
      <c r="AS768" s="134"/>
      <c r="AT768" s="134"/>
      <c r="AU768" s="134"/>
      <c r="AV768" s="134"/>
      <c r="AW768" s="134"/>
      <c r="AX768" s="134"/>
      <c r="AY768" s="134"/>
      <c r="AZ768" s="134"/>
      <c r="BA768" s="134"/>
      <c r="BB768" s="134"/>
    </row>
    <row r="769">
      <c r="A769" s="283" t="str">
        <f>Data!A509</f>
        <v>South Ribble Borough Council</v>
      </c>
      <c r="B769" s="140">
        <f>Data!E509</f>
        <v>43670</v>
      </c>
      <c r="C769" s="166">
        <f t="shared" si="906"/>
        <v>2857920</v>
      </c>
      <c r="D769" s="166">
        <f t="shared" ref="D769:E769" si="953">D768</f>
        <v>16296388</v>
      </c>
      <c r="E769" s="166">
        <f t="shared" si="953"/>
        <v>6229645</v>
      </c>
      <c r="F769" s="141">
        <f>Data!D509+F768</f>
        <v>53666998</v>
      </c>
      <c r="G769" s="166">
        <f t="shared" ref="G769:U769" si="954">G768</f>
        <v>30817800</v>
      </c>
      <c r="H769" s="166">
        <f t="shared" si="954"/>
        <v>2065940</v>
      </c>
      <c r="I769" s="166">
        <f t="shared" si="954"/>
        <v>17317101</v>
      </c>
      <c r="J769" s="142">
        <f t="shared" si="954"/>
        <v>4894244</v>
      </c>
      <c r="K769" s="142">
        <f t="shared" si="954"/>
        <v>7331695</v>
      </c>
      <c r="L769" s="142">
        <f t="shared" si="954"/>
        <v>9281890</v>
      </c>
      <c r="M769" s="142">
        <f t="shared" si="954"/>
        <v>21774</v>
      </c>
      <c r="N769" s="142">
        <f t="shared" si="954"/>
        <v>7678145</v>
      </c>
      <c r="O769" s="142">
        <f t="shared" si="954"/>
        <v>3378300</v>
      </c>
      <c r="P769" s="142">
        <f t="shared" si="954"/>
        <v>148000</v>
      </c>
      <c r="Q769" s="142">
        <f t="shared" si="954"/>
        <v>578396</v>
      </c>
      <c r="R769" s="142">
        <f t="shared" si="954"/>
        <v>1371373</v>
      </c>
      <c r="S769" s="142">
        <f t="shared" si="954"/>
        <v>3234326</v>
      </c>
      <c r="T769" s="142">
        <f t="shared" si="954"/>
        <v>45478326</v>
      </c>
      <c r="U769" s="142">
        <f t="shared" si="954"/>
        <v>605421</v>
      </c>
      <c r="V769" s="142"/>
      <c r="W769" s="142"/>
      <c r="X769" s="142"/>
      <c r="Y769" s="142"/>
      <c r="Z769" s="142"/>
      <c r="AA769" s="142"/>
      <c r="AB769" s="142"/>
      <c r="AC769" s="142"/>
      <c r="AD769" s="142"/>
      <c r="AE769" s="142"/>
      <c r="AF769" s="142"/>
      <c r="AG769" s="146" t="s">
        <v>1284</v>
      </c>
      <c r="AH769" s="144">
        <f t="shared" si="293"/>
        <v>213253682</v>
      </c>
      <c r="AI769" s="145">
        <f t="shared" si="294"/>
        <v>43670</v>
      </c>
      <c r="AJ769" s="144">
        <f t="shared" si="297"/>
        <v>979</v>
      </c>
      <c r="AK769" s="146">
        <v>1.0</v>
      </c>
      <c r="AL769" s="164"/>
      <c r="AM769" s="146">
        <f t="shared" ref="AM769:AM771" si="957">AM768</f>
        <v>18</v>
      </c>
      <c r="AN769" s="142"/>
      <c r="AO769" s="134"/>
      <c r="AP769" s="134"/>
      <c r="AQ769" s="134"/>
      <c r="AR769" s="134"/>
      <c r="AS769" s="134"/>
      <c r="AT769" s="134"/>
      <c r="AU769" s="134"/>
      <c r="AV769" s="134"/>
      <c r="AW769" s="134"/>
      <c r="AX769" s="134"/>
      <c r="AY769" s="134"/>
      <c r="AZ769" s="134"/>
      <c r="BA769" s="134"/>
      <c r="BB769" s="134"/>
    </row>
    <row r="770">
      <c r="A770" s="283" t="str">
        <f>Data!A574</f>
        <v>Wealden District Council</v>
      </c>
      <c r="B770" s="140">
        <f>Data!E574</f>
        <v>43670</v>
      </c>
      <c r="C770" s="166">
        <f t="shared" si="906"/>
        <v>2857920</v>
      </c>
      <c r="D770" s="166">
        <f t="shared" ref="D770:E770" si="955">D769</f>
        <v>16296388</v>
      </c>
      <c r="E770" s="166">
        <f t="shared" si="955"/>
        <v>6229645</v>
      </c>
      <c r="F770" s="141">
        <f>Data!D574+F769</f>
        <v>53825939</v>
      </c>
      <c r="G770" s="166">
        <f t="shared" ref="G770:U770" si="956">G769</f>
        <v>30817800</v>
      </c>
      <c r="H770" s="166">
        <f t="shared" si="956"/>
        <v>2065940</v>
      </c>
      <c r="I770" s="166">
        <f t="shared" si="956"/>
        <v>17317101</v>
      </c>
      <c r="J770" s="142">
        <f t="shared" si="956"/>
        <v>4894244</v>
      </c>
      <c r="K770" s="142">
        <f t="shared" si="956"/>
        <v>7331695</v>
      </c>
      <c r="L770" s="142">
        <f t="shared" si="956"/>
        <v>9281890</v>
      </c>
      <c r="M770" s="142">
        <f t="shared" si="956"/>
        <v>21774</v>
      </c>
      <c r="N770" s="142">
        <f t="shared" si="956"/>
        <v>7678145</v>
      </c>
      <c r="O770" s="142">
        <f t="shared" si="956"/>
        <v>3378300</v>
      </c>
      <c r="P770" s="142">
        <f t="shared" si="956"/>
        <v>148000</v>
      </c>
      <c r="Q770" s="142">
        <f t="shared" si="956"/>
        <v>578396</v>
      </c>
      <c r="R770" s="142">
        <f t="shared" si="956"/>
        <v>1371373</v>
      </c>
      <c r="S770" s="142">
        <f t="shared" si="956"/>
        <v>3234326</v>
      </c>
      <c r="T770" s="142">
        <f t="shared" si="956"/>
        <v>45478326</v>
      </c>
      <c r="U770" s="142">
        <f t="shared" si="956"/>
        <v>605421</v>
      </c>
      <c r="V770" s="142"/>
      <c r="W770" s="142"/>
      <c r="X770" s="142"/>
      <c r="Y770" s="142"/>
      <c r="Z770" s="142"/>
      <c r="AA770" s="142"/>
      <c r="AB770" s="142"/>
      <c r="AC770" s="142"/>
      <c r="AD770" s="142"/>
      <c r="AE770" s="142"/>
      <c r="AF770" s="142"/>
      <c r="AG770" s="146" t="s">
        <v>1284</v>
      </c>
      <c r="AH770" s="144">
        <f t="shared" si="293"/>
        <v>213412623</v>
      </c>
      <c r="AI770" s="145">
        <f t="shared" si="294"/>
        <v>43670</v>
      </c>
      <c r="AJ770" s="144">
        <f t="shared" si="297"/>
        <v>980</v>
      </c>
      <c r="AK770" s="146">
        <v>1.0</v>
      </c>
      <c r="AL770" s="164"/>
      <c r="AM770" s="146">
        <f t="shared" si="957"/>
        <v>18</v>
      </c>
      <c r="AN770" s="142"/>
      <c r="AO770" s="134"/>
      <c r="AP770" s="134"/>
      <c r="AQ770" s="134"/>
      <c r="AR770" s="134"/>
      <c r="AS770" s="134"/>
      <c r="AT770" s="134"/>
      <c r="AU770" s="134"/>
      <c r="AV770" s="134"/>
      <c r="AW770" s="134"/>
      <c r="AX770" s="134"/>
      <c r="AY770" s="134"/>
      <c r="AZ770" s="134"/>
      <c r="BA770" s="134"/>
      <c r="BB770" s="134"/>
    </row>
    <row r="771">
      <c r="A771" s="283" t="str">
        <f>Data!A854</f>
        <v>Wörthsee Municipal Council</v>
      </c>
      <c r="B771" s="140">
        <f>Data!E854</f>
        <v>43670</v>
      </c>
      <c r="C771" s="166">
        <f t="shared" si="906"/>
        <v>2857920</v>
      </c>
      <c r="D771" s="166">
        <f t="shared" ref="D771:J771" si="958">D770</f>
        <v>16296388</v>
      </c>
      <c r="E771" s="166">
        <f t="shared" si="958"/>
        <v>6229645</v>
      </c>
      <c r="F771" s="166">
        <f t="shared" si="958"/>
        <v>53825939</v>
      </c>
      <c r="G771" s="166">
        <f t="shared" si="958"/>
        <v>30817800</v>
      </c>
      <c r="H771" s="166">
        <f t="shared" si="958"/>
        <v>2065940</v>
      </c>
      <c r="I771" s="166">
        <f t="shared" si="958"/>
        <v>17317101</v>
      </c>
      <c r="J771" s="142">
        <f t="shared" si="958"/>
        <v>4894244</v>
      </c>
      <c r="K771" s="210">
        <f>Data!D854+K770</f>
        <v>7336699</v>
      </c>
      <c r="L771" s="142">
        <f t="shared" ref="L771:U771" si="959">L770</f>
        <v>9281890</v>
      </c>
      <c r="M771" s="142">
        <f t="shared" si="959"/>
        <v>21774</v>
      </c>
      <c r="N771" s="142">
        <f t="shared" si="959"/>
        <v>7678145</v>
      </c>
      <c r="O771" s="142">
        <f t="shared" si="959"/>
        <v>3378300</v>
      </c>
      <c r="P771" s="142">
        <f t="shared" si="959"/>
        <v>148000</v>
      </c>
      <c r="Q771" s="142">
        <f t="shared" si="959"/>
        <v>578396</v>
      </c>
      <c r="R771" s="142">
        <f t="shared" si="959"/>
        <v>1371373</v>
      </c>
      <c r="S771" s="142">
        <f t="shared" si="959"/>
        <v>3234326</v>
      </c>
      <c r="T771" s="142">
        <f t="shared" si="959"/>
        <v>45478326</v>
      </c>
      <c r="U771" s="142">
        <f t="shared" si="959"/>
        <v>605421</v>
      </c>
      <c r="V771" s="142"/>
      <c r="W771" s="142"/>
      <c r="X771" s="142"/>
      <c r="Y771" s="142"/>
      <c r="Z771" s="142"/>
      <c r="AA771" s="142"/>
      <c r="AB771" s="142"/>
      <c r="AC771" s="142"/>
      <c r="AD771" s="142"/>
      <c r="AE771" s="142"/>
      <c r="AF771" s="142"/>
      <c r="AG771" s="168" t="s">
        <v>2360</v>
      </c>
      <c r="AH771" s="144">
        <f t="shared" si="293"/>
        <v>213417627</v>
      </c>
      <c r="AI771" s="145">
        <f t="shared" si="294"/>
        <v>43670</v>
      </c>
      <c r="AJ771" s="144">
        <f t="shared" si="297"/>
        <v>981</v>
      </c>
      <c r="AK771" s="146">
        <v>1.0</v>
      </c>
      <c r="AL771" s="164"/>
      <c r="AM771" s="146">
        <f t="shared" si="957"/>
        <v>18</v>
      </c>
      <c r="AN771" s="142"/>
      <c r="AO771" s="134"/>
      <c r="AP771" s="134"/>
      <c r="AQ771" s="134"/>
      <c r="AR771" s="134"/>
      <c r="AS771" s="134"/>
      <c r="AT771" s="134"/>
      <c r="AU771" s="134"/>
      <c r="AV771" s="134"/>
      <c r="AW771" s="134"/>
      <c r="AX771" s="134"/>
      <c r="AY771" s="134"/>
      <c r="AZ771" s="134"/>
      <c r="BA771" s="134"/>
      <c r="BB771" s="134"/>
    </row>
    <row r="772">
      <c r="A772" s="283" t="str">
        <f>Data!A255</f>
        <v>Cullompton Town Council</v>
      </c>
      <c r="B772" s="140">
        <f>Data!E255</f>
        <v>43671</v>
      </c>
      <c r="C772" s="166">
        <f t="shared" si="906"/>
        <v>2857920</v>
      </c>
      <c r="D772" s="166">
        <f t="shared" ref="D772:U772" si="960">D771</f>
        <v>16296388</v>
      </c>
      <c r="E772" s="166">
        <f t="shared" si="960"/>
        <v>6229645</v>
      </c>
      <c r="F772" s="167">
        <f t="shared" si="960"/>
        <v>53825939</v>
      </c>
      <c r="G772" s="166">
        <f t="shared" si="960"/>
        <v>30817800</v>
      </c>
      <c r="H772" s="166">
        <f t="shared" si="960"/>
        <v>2065940</v>
      </c>
      <c r="I772" s="166">
        <f t="shared" si="960"/>
        <v>17317101</v>
      </c>
      <c r="J772" s="142">
        <f t="shared" si="960"/>
        <v>4894244</v>
      </c>
      <c r="K772" s="142">
        <f t="shared" si="960"/>
        <v>7336699</v>
      </c>
      <c r="L772" s="142">
        <f t="shared" si="960"/>
        <v>9281890</v>
      </c>
      <c r="M772" s="142">
        <f t="shared" si="960"/>
        <v>21774</v>
      </c>
      <c r="N772" s="142">
        <f t="shared" si="960"/>
        <v>7678145</v>
      </c>
      <c r="O772" s="142">
        <f t="shared" si="960"/>
        <v>3378300</v>
      </c>
      <c r="P772" s="142">
        <f t="shared" si="960"/>
        <v>148000</v>
      </c>
      <c r="Q772" s="142">
        <f t="shared" si="960"/>
        <v>578396</v>
      </c>
      <c r="R772" s="142">
        <f t="shared" si="960"/>
        <v>1371373</v>
      </c>
      <c r="S772" s="142">
        <f t="shared" si="960"/>
        <v>3234326</v>
      </c>
      <c r="T772" s="142">
        <f t="shared" si="960"/>
        <v>45478326</v>
      </c>
      <c r="U772" s="142">
        <f t="shared" si="960"/>
        <v>605421</v>
      </c>
      <c r="V772" s="142"/>
      <c r="W772" s="142"/>
      <c r="X772" s="142"/>
      <c r="Y772" s="142"/>
      <c r="Z772" s="142"/>
      <c r="AA772" s="142"/>
      <c r="AB772" s="142"/>
      <c r="AC772" s="142"/>
      <c r="AD772" s="142"/>
      <c r="AE772" s="142"/>
      <c r="AF772" s="142"/>
      <c r="AG772" s="146" t="s">
        <v>1284</v>
      </c>
      <c r="AH772" s="144">
        <f t="shared" si="293"/>
        <v>213417627</v>
      </c>
      <c r="AI772" s="145">
        <f t="shared" si="294"/>
        <v>43671</v>
      </c>
      <c r="AJ772" s="144">
        <f t="shared" si="297"/>
        <v>982</v>
      </c>
      <c r="AK772" s="146">
        <v>1.0</v>
      </c>
      <c r="AL772" s="164"/>
      <c r="AM772" s="146">
        <f>AM770</f>
        <v>18</v>
      </c>
      <c r="AN772" s="142"/>
      <c r="AO772" s="134"/>
      <c r="AP772" s="134"/>
      <c r="AQ772" s="134"/>
      <c r="AR772" s="134"/>
      <c r="AS772" s="134"/>
      <c r="AT772" s="134"/>
      <c r="AU772" s="134"/>
      <c r="AV772" s="134"/>
      <c r="AW772" s="134"/>
      <c r="AX772" s="134"/>
      <c r="AY772" s="134"/>
      <c r="AZ772" s="134"/>
      <c r="BA772" s="134"/>
      <c r="BB772" s="134"/>
    </row>
    <row r="773">
      <c r="A773" s="283" t="str">
        <f>Data!A416</f>
        <v>Mid Suffolk District Council</v>
      </c>
      <c r="B773" s="140">
        <f>Data!E416</f>
        <v>43671</v>
      </c>
      <c r="C773" s="166">
        <f t="shared" si="906"/>
        <v>2857920</v>
      </c>
      <c r="D773" s="166">
        <f t="shared" ref="D773:U773" si="961">D772</f>
        <v>16296388</v>
      </c>
      <c r="E773" s="166">
        <f t="shared" si="961"/>
        <v>6229645</v>
      </c>
      <c r="F773" s="167">
        <f t="shared" si="961"/>
        <v>53825939</v>
      </c>
      <c r="G773" s="166">
        <f t="shared" si="961"/>
        <v>30817800</v>
      </c>
      <c r="H773" s="166">
        <f t="shared" si="961"/>
        <v>2065940</v>
      </c>
      <c r="I773" s="166">
        <f t="shared" si="961"/>
        <v>17317101</v>
      </c>
      <c r="J773" s="142">
        <f t="shared" si="961"/>
        <v>4894244</v>
      </c>
      <c r="K773" s="142">
        <f t="shared" si="961"/>
        <v>7336699</v>
      </c>
      <c r="L773" s="142">
        <f t="shared" si="961"/>
        <v>9281890</v>
      </c>
      <c r="M773" s="142">
        <f t="shared" si="961"/>
        <v>21774</v>
      </c>
      <c r="N773" s="142">
        <f t="shared" si="961"/>
        <v>7678145</v>
      </c>
      <c r="O773" s="142">
        <f t="shared" si="961"/>
        <v>3378300</v>
      </c>
      <c r="P773" s="142">
        <f t="shared" si="961"/>
        <v>148000</v>
      </c>
      <c r="Q773" s="142">
        <f t="shared" si="961"/>
        <v>578396</v>
      </c>
      <c r="R773" s="142">
        <f t="shared" si="961"/>
        <v>1371373</v>
      </c>
      <c r="S773" s="142">
        <f t="shared" si="961"/>
        <v>3234326</v>
      </c>
      <c r="T773" s="142">
        <f t="shared" si="961"/>
        <v>45478326</v>
      </c>
      <c r="U773" s="142">
        <f t="shared" si="961"/>
        <v>605421</v>
      </c>
      <c r="V773" s="142"/>
      <c r="W773" s="142"/>
      <c r="X773" s="142"/>
      <c r="Y773" s="142"/>
      <c r="Z773" s="142"/>
      <c r="AA773" s="142"/>
      <c r="AB773" s="142"/>
      <c r="AC773" s="142"/>
      <c r="AD773" s="142"/>
      <c r="AE773" s="142"/>
      <c r="AF773" s="142"/>
      <c r="AG773" s="146" t="s">
        <v>1284</v>
      </c>
      <c r="AH773" s="144">
        <f t="shared" si="293"/>
        <v>213417627</v>
      </c>
      <c r="AI773" s="145">
        <f t="shared" si="294"/>
        <v>43671</v>
      </c>
      <c r="AJ773" s="144">
        <f t="shared" si="297"/>
        <v>983</v>
      </c>
      <c r="AK773" s="146">
        <v>1.0</v>
      </c>
      <c r="AL773" s="164"/>
      <c r="AM773" s="146">
        <f t="shared" ref="AM773:AM777" si="964">AM772</f>
        <v>18</v>
      </c>
      <c r="AN773" s="142"/>
      <c r="AO773" s="134"/>
      <c r="AP773" s="134"/>
      <c r="AQ773" s="134"/>
      <c r="AR773" s="134"/>
      <c r="AS773" s="134"/>
      <c r="AT773" s="134"/>
      <c r="AU773" s="134"/>
      <c r="AV773" s="134"/>
      <c r="AW773" s="134"/>
      <c r="AX773" s="134"/>
      <c r="AY773" s="134"/>
      <c r="AZ773" s="134"/>
      <c r="BA773" s="134"/>
      <c r="BB773" s="134"/>
    </row>
    <row r="774">
      <c r="A774" s="283" t="str">
        <f>Data!A442</f>
        <v>North Tyneside Council</v>
      </c>
      <c r="B774" s="140">
        <f>Data!E442</f>
        <v>43671</v>
      </c>
      <c r="C774" s="166">
        <f t="shared" si="906"/>
        <v>2857920</v>
      </c>
      <c r="D774" s="166">
        <f t="shared" ref="D774:E774" si="962">D773</f>
        <v>16296388</v>
      </c>
      <c r="E774" s="166">
        <f t="shared" si="962"/>
        <v>6229645</v>
      </c>
      <c r="F774" s="141">
        <f>Data!D442+F773</f>
        <v>54031924</v>
      </c>
      <c r="G774" s="166">
        <f t="shared" ref="G774:U774" si="963">G773</f>
        <v>30817800</v>
      </c>
      <c r="H774" s="166">
        <f t="shared" si="963"/>
        <v>2065940</v>
      </c>
      <c r="I774" s="166">
        <f t="shared" si="963"/>
        <v>17317101</v>
      </c>
      <c r="J774" s="142">
        <f t="shared" si="963"/>
        <v>4894244</v>
      </c>
      <c r="K774" s="142">
        <f t="shared" si="963"/>
        <v>7336699</v>
      </c>
      <c r="L774" s="142">
        <f t="shared" si="963"/>
        <v>9281890</v>
      </c>
      <c r="M774" s="142">
        <f t="shared" si="963"/>
        <v>21774</v>
      </c>
      <c r="N774" s="142">
        <f t="shared" si="963"/>
        <v>7678145</v>
      </c>
      <c r="O774" s="142">
        <f t="shared" si="963"/>
        <v>3378300</v>
      </c>
      <c r="P774" s="142">
        <f t="shared" si="963"/>
        <v>148000</v>
      </c>
      <c r="Q774" s="142">
        <f t="shared" si="963"/>
        <v>578396</v>
      </c>
      <c r="R774" s="142">
        <f t="shared" si="963"/>
        <v>1371373</v>
      </c>
      <c r="S774" s="142">
        <f t="shared" si="963"/>
        <v>3234326</v>
      </c>
      <c r="T774" s="142">
        <f t="shared" si="963"/>
        <v>45478326</v>
      </c>
      <c r="U774" s="142">
        <f t="shared" si="963"/>
        <v>605421</v>
      </c>
      <c r="V774" s="142"/>
      <c r="W774" s="142"/>
      <c r="X774" s="142"/>
      <c r="Y774" s="142"/>
      <c r="Z774" s="142"/>
      <c r="AA774" s="142"/>
      <c r="AB774" s="142"/>
      <c r="AC774" s="142"/>
      <c r="AD774" s="142"/>
      <c r="AE774" s="142"/>
      <c r="AF774" s="142"/>
      <c r="AG774" s="146" t="s">
        <v>1284</v>
      </c>
      <c r="AH774" s="144">
        <f t="shared" si="293"/>
        <v>213623612</v>
      </c>
      <c r="AI774" s="145">
        <f t="shared" si="294"/>
        <v>43671</v>
      </c>
      <c r="AJ774" s="144">
        <f t="shared" si="297"/>
        <v>984</v>
      </c>
      <c r="AK774" s="146">
        <v>1.0</v>
      </c>
      <c r="AL774" s="164"/>
      <c r="AM774" s="146">
        <f t="shared" si="964"/>
        <v>18</v>
      </c>
      <c r="AN774" s="142"/>
      <c r="AO774" s="134"/>
      <c r="AP774" s="134"/>
      <c r="AQ774" s="134"/>
      <c r="AR774" s="134"/>
      <c r="AS774" s="134"/>
      <c r="AT774" s="134"/>
      <c r="AU774" s="134"/>
      <c r="AV774" s="134"/>
      <c r="AW774" s="134"/>
      <c r="AX774" s="134"/>
      <c r="AY774" s="134"/>
      <c r="AZ774" s="134"/>
      <c r="BA774" s="134"/>
      <c r="BB774" s="134"/>
    </row>
    <row r="775">
      <c r="A775" s="283" t="str">
        <f>Data!A516</f>
        <v>Staffordshire County Council</v>
      </c>
      <c r="B775" s="140">
        <f>Data!E516</f>
        <v>43671</v>
      </c>
      <c r="C775" s="166">
        <f t="shared" si="906"/>
        <v>2857920</v>
      </c>
      <c r="D775" s="166">
        <f t="shared" ref="D775:U775" si="965">D774</f>
        <v>16296388</v>
      </c>
      <c r="E775" s="166">
        <f t="shared" si="965"/>
        <v>6229645</v>
      </c>
      <c r="F775" s="167">
        <f t="shared" si="965"/>
        <v>54031924</v>
      </c>
      <c r="G775" s="166">
        <f t="shared" si="965"/>
        <v>30817800</v>
      </c>
      <c r="H775" s="166">
        <f t="shared" si="965"/>
        <v>2065940</v>
      </c>
      <c r="I775" s="166">
        <f t="shared" si="965"/>
        <v>17317101</v>
      </c>
      <c r="J775" s="142">
        <f t="shared" si="965"/>
        <v>4894244</v>
      </c>
      <c r="K775" s="142">
        <f t="shared" si="965"/>
        <v>7336699</v>
      </c>
      <c r="L775" s="142">
        <f t="shared" si="965"/>
        <v>9281890</v>
      </c>
      <c r="M775" s="142">
        <f t="shared" si="965"/>
        <v>21774</v>
      </c>
      <c r="N775" s="142">
        <f t="shared" si="965"/>
        <v>7678145</v>
      </c>
      <c r="O775" s="142">
        <f t="shared" si="965"/>
        <v>3378300</v>
      </c>
      <c r="P775" s="142">
        <f t="shared" si="965"/>
        <v>148000</v>
      </c>
      <c r="Q775" s="142">
        <f t="shared" si="965"/>
        <v>578396</v>
      </c>
      <c r="R775" s="142">
        <f t="shared" si="965"/>
        <v>1371373</v>
      </c>
      <c r="S775" s="142">
        <f t="shared" si="965"/>
        <v>3234326</v>
      </c>
      <c r="T775" s="142">
        <f t="shared" si="965"/>
        <v>45478326</v>
      </c>
      <c r="U775" s="142">
        <f t="shared" si="965"/>
        <v>605421</v>
      </c>
      <c r="V775" s="142"/>
      <c r="W775" s="142"/>
      <c r="X775" s="142"/>
      <c r="Y775" s="142"/>
      <c r="Z775" s="142"/>
      <c r="AA775" s="142"/>
      <c r="AB775" s="142"/>
      <c r="AC775" s="142"/>
      <c r="AD775" s="142"/>
      <c r="AE775" s="142"/>
      <c r="AF775" s="142"/>
      <c r="AG775" s="146" t="s">
        <v>1284</v>
      </c>
      <c r="AH775" s="144">
        <f t="shared" si="293"/>
        <v>213623612</v>
      </c>
      <c r="AI775" s="145">
        <f t="shared" si="294"/>
        <v>43671</v>
      </c>
      <c r="AJ775" s="144">
        <f t="shared" si="297"/>
        <v>985</v>
      </c>
      <c r="AK775" s="146">
        <v>1.0</v>
      </c>
      <c r="AL775" s="164"/>
      <c r="AM775" s="146">
        <f t="shared" si="964"/>
        <v>18</v>
      </c>
      <c r="AN775" s="142"/>
      <c r="AO775" s="134"/>
      <c r="AP775" s="134"/>
      <c r="AQ775" s="134"/>
      <c r="AR775" s="134"/>
      <c r="AS775" s="134"/>
      <c r="AT775" s="134"/>
      <c r="AU775" s="134"/>
      <c r="AV775" s="134"/>
      <c r="AW775" s="134"/>
      <c r="AX775" s="134"/>
      <c r="AY775" s="134"/>
      <c r="AZ775" s="134"/>
      <c r="BA775" s="134"/>
      <c r="BB775" s="134"/>
    </row>
    <row r="776">
      <c r="A776" s="283" t="str">
        <f>Data!A541</f>
        <v>Telford and Wrekin Council</v>
      </c>
      <c r="B776" s="140">
        <f>Data!E541</f>
        <v>43671</v>
      </c>
      <c r="C776" s="166">
        <f t="shared" si="906"/>
        <v>2857920</v>
      </c>
      <c r="D776" s="166">
        <f t="shared" ref="D776:U776" si="966">D775</f>
        <v>16296388</v>
      </c>
      <c r="E776" s="166">
        <f t="shared" si="966"/>
        <v>6229645</v>
      </c>
      <c r="F776" s="167">
        <f t="shared" si="966"/>
        <v>54031924</v>
      </c>
      <c r="G776" s="166">
        <f t="shared" si="966"/>
        <v>30817800</v>
      </c>
      <c r="H776" s="166">
        <f t="shared" si="966"/>
        <v>2065940</v>
      </c>
      <c r="I776" s="166">
        <f t="shared" si="966"/>
        <v>17317101</v>
      </c>
      <c r="J776" s="142">
        <f t="shared" si="966"/>
        <v>4894244</v>
      </c>
      <c r="K776" s="142">
        <f t="shared" si="966"/>
        <v>7336699</v>
      </c>
      <c r="L776" s="142">
        <f t="shared" si="966"/>
        <v>9281890</v>
      </c>
      <c r="M776" s="142">
        <f t="shared" si="966"/>
        <v>21774</v>
      </c>
      <c r="N776" s="142">
        <f t="shared" si="966"/>
        <v>7678145</v>
      </c>
      <c r="O776" s="142">
        <f t="shared" si="966"/>
        <v>3378300</v>
      </c>
      <c r="P776" s="142">
        <f t="shared" si="966"/>
        <v>148000</v>
      </c>
      <c r="Q776" s="142">
        <f t="shared" si="966"/>
        <v>578396</v>
      </c>
      <c r="R776" s="142">
        <f t="shared" si="966"/>
        <v>1371373</v>
      </c>
      <c r="S776" s="142">
        <f t="shared" si="966"/>
        <v>3234326</v>
      </c>
      <c r="T776" s="142">
        <f t="shared" si="966"/>
        <v>45478326</v>
      </c>
      <c r="U776" s="142">
        <f t="shared" si="966"/>
        <v>605421</v>
      </c>
      <c r="V776" s="142"/>
      <c r="W776" s="142"/>
      <c r="X776" s="142"/>
      <c r="Y776" s="142"/>
      <c r="Z776" s="142"/>
      <c r="AA776" s="142"/>
      <c r="AB776" s="142"/>
      <c r="AC776" s="142"/>
      <c r="AD776" s="142"/>
      <c r="AE776" s="142"/>
      <c r="AF776" s="142"/>
      <c r="AG776" s="146" t="s">
        <v>1284</v>
      </c>
      <c r="AH776" s="144">
        <f t="shared" si="293"/>
        <v>213623612</v>
      </c>
      <c r="AI776" s="145">
        <f t="shared" si="294"/>
        <v>43671</v>
      </c>
      <c r="AJ776" s="144">
        <f t="shared" si="297"/>
        <v>986</v>
      </c>
      <c r="AK776" s="146">
        <v>1.0</v>
      </c>
      <c r="AL776" s="164"/>
      <c r="AM776" s="146">
        <f t="shared" si="964"/>
        <v>18</v>
      </c>
      <c r="AN776" s="142"/>
      <c r="AO776" s="134"/>
      <c r="AP776" s="134"/>
      <c r="AQ776" s="134"/>
      <c r="AR776" s="134"/>
      <c r="AS776" s="134"/>
      <c r="AT776" s="134"/>
      <c r="AU776" s="134"/>
      <c r="AV776" s="134"/>
      <c r="AW776" s="134"/>
      <c r="AX776" s="134"/>
      <c r="AY776" s="134"/>
      <c r="AZ776" s="134"/>
      <c r="BA776" s="134"/>
      <c r="BB776" s="134"/>
    </row>
    <row r="777">
      <c r="A777" s="283" t="str">
        <f>Data!A506</f>
        <v>South Hams District Council</v>
      </c>
      <c r="B777" s="140">
        <f>Data!E506</f>
        <v>43671</v>
      </c>
      <c r="C777" s="166">
        <f t="shared" si="906"/>
        <v>2857920</v>
      </c>
      <c r="D777" s="166">
        <f t="shared" ref="D777:U777" si="967">D776</f>
        <v>16296388</v>
      </c>
      <c r="E777" s="166">
        <f t="shared" si="967"/>
        <v>6229645</v>
      </c>
      <c r="F777" s="167">
        <f t="shared" si="967"/>
        <v>54031924</v>
      </c>
      <c r="G777" s="166">
        <f t="shared" si="967"/>
        <v>30817800</v>
      </c>
      <c r="H777" s="166">
        <f t="shared" si="967"/>
        <v>2065940</v>
      </c>
      <c r="I777" s="166">
        <f t="shared" si="967"/>
        <v>17317101</v>
      </c>
      <c r="J777" s="142">
        <f t="shared" si="967"/>
        <v>4894244</v>
      </c>
      <c r="K777" s="142">
        <f t="shared" si="967"/>
        <v>7336699</v>
      </c>
      <c r="L777" s="142">
        <f t="shared" si="967"/>
        <v>9281890</v>
      </c>
      <c r="M777" s="142">
        <f t="shared" si="967"/>
        <v>21774</v>
      </c>
      <c r="N777" s="142">
        <f t="shared" si="967"/>
        <v>7678145</v>
      </c>
      <c r="O777" s="142">
        <f t="shared" si="967"/>
        <v>3378300</v>
      </c>
      <c r="P777" s="142">
        <f t="shared" si="967"/>
        <v>148000</v>
      </c>
      <c r="Q777" s="142">
        <f t="shared" si="967"/>
        <v>578396</v>
      </c>
      <c r="R777" s="142">
        <f t="shared" si="967"/>
        <v>1371373</v>
      </c>
      <c r="S777" s="142">
        <f t="shared" si="967"/>
        <v>3234326</v>
      </c>
      <c r="T777" s="142">
        <f t="shared" si="967"/>
        <v>45478326</v>
      </c>
      <c r="U777" s="142">
        <f t="shared" si="967"/>
        <v>605421</v>
      </c>
      <c r="V777" s="142"/>
      <c r="W777" s="142"/>
      <c r="X777" s="142"/>
      <c r="Y777" s="142"/>
      <c r="Z777" s="142"/>
      <c r="AA777" s="142"/>
      <c r="AB777" s="142"/>
      <c r="AC777" s="142"/>
      <c r="AD777" s="142"/>
      <c r="AE777" s="142"/>
      <c r="AF777" s="142"/>
      <c r="AG777" s="146" t="s">
        <v>1284</v>
      </c>
      <c r="AH777" s="144">
        <f t="shared" si="293"/>
        <v>213623612</v>
      </c>
      <c r="AI777" s="145">
        <f t="shared" si="294"/>
        <v>43671</v>
      </c>
      <c r="AJ777" s="144">
        <f t="shared" si="297"/>
        <v>987</v>
      </c>
      <c r="AK777" s="146">
        <v>1.0</v>
      </c>
      <c r="AL777" s="164"/>
      <c r="AM777" s="146">
        <f t="shared" si="964"/>
        <v>18</v>
      </c>
      <c r="AN777" s="142"/>
      <c r="AO777" s="134"/>
      <c r="AP777" s="134"/>
      <c r="AQ777" s="134"/>
      <c r="AR777" s="134"/>
      <c r="AS777" s="134"/>
      <c r="AT777" s="134"/>
      <c r="AU777" s="134"/>
      <c r="AV777" s="134"/>
      <c r="AW777" s="134"/>
      <c r="AX777" s="134"/>
      <c r="AY777" s="134"/>
      <c r="AZ777" s="134"/>
      <c r="BA777" s="134"/>
      <c r="BB777" s="134"/>
    </row>
    <row r="778">
      <c r="A778" s="283" t="str">
        <f>Data!A570</f>
        <v>Warwickshire County Council</v>
      </c>
      <c r="B778" s="140">
        <f>Data!E570</f>
        <v>43671</v>
      </c>
      <c r="C778" s="166">
        <f t="shared" si="906"/>
        <v>2857920</v>
      </c>
      <c r="D778" s="166">
        <f t="shared" ref="D778:U778" si="968">D777</f>
        <v>16296388</v>
      </c>
      <c r="E778" s="166">
        <f t="shared" si="968"/>
        <v>6229645</v>
      </c>
      <c r="F778" s="167">
        <f t="shared" si="968"/>
        <v>54031924</v>
      </c>
      <c r="G778" s="166">
        <f t="shared" si="968"/>
        <v>30817800</v>
      </c>
      <c r="H778" s="166">
        <f t="shared" si="968"/>
        <v>2065940</v>
      </c>
      <c r="I778" s="166">
        <f t="shared" si="968"/>
        <v>17317101</v>
      </c>
      <c r="J778" s="142">
        <f t="shared" si="968"/>
        <v>4894244</v>
      </c>
      <c r="K778" s="142">
        <f t="shared" si="968"/>
        <v>7336699</v>
      </c>
      <c r="L778" s="142">
        <f t="shared" si="968"/>
        <v>9281890</v>
      </c>
      <c r="M778" s="142">
        <f t="shared" si="968"/>
        <v>21774</v>
      </c>
      <c r="N778" s="142">
        <f t="shared" si="968"/>
        <v>7678145</v>
      </c>
      <c r="O778" s="142">
        <f t="shared" si="968"/>
        <v>3378300</v>
      </c>
      <c r="P778" s="142">
        <f t="shared" si="968"/>
        <v>148000</v>
      </c>
      <c r="Q778" s="142">
        <f t="shared" si="968"/>
        <v>578396</v>
      </c>
      <c r="R778" s="142">
        <f t="shared" si="968"/>
        <v>1371373</v>
      </c>
      <c r="S778" s="142">
        <f t="shared" si="968"/>
        <v>3234326</v>
      </c>
      <c r="T778" s="142">
        <f t="shared" si="968"/>
        <v>45478326</v>
      </c>
      <c r="U778" s="142">
        <f t="shared" si="968"/>
        <v>605421</v>
      </c>
      <c r="V778" s="142"/>
      <c r="W778" s="142"/>
      <c r="X778" s="142"/>
      <c r="Y778" s="142"/>
      <c r="Z778" s="142"/>
      <c r="AA778" s="142"/>
      <c r="AB778" s="142"/>
      <c r="AC778" s="142"/>
      <c r="AD778" s="142"/>
      <c r="AE778" s="142"/>
      <c r="AF778" s="142"/>
      <c r="AG778" s="146" t="s">
        <v>1284</v>
      </c>
      <c r="AH778" s="144">
        <f t="shared" si="293"/>
        <v>213623612</v>
      </c>
      <c r="AI778" s="145">
        <f t="shared" si="294"/>
        <v>43671</v>
      </c>
      <c r="AJ778" s="144">
        <f t="shared" si="297"/>
        <v>988</v>
      </c>
      <c r="AK778" s="146">
        <v>1.0</v>
      </c>
      <c r="AL778" s="164"/>
      <c r="AM778" s="146">
        <f>AM776</f>
        <v>18</v>
      </c>
      <c r="AN778" s="142"/>
      <c r="AO778" s="134"/>
      <c r="AP778" s="134"/>
      <c r="AQ778" s="134"/>
      <c r="AR778" s="134"/>
      <c r="AS778" s="134"/>
      <c r="AT778" s="134"/>
      <c r="AU778" s="134"/>
      <c r="AV778" s="134"/>
      <c r="AW778" s="134"/>
      <c r="AX778" s="134"/>
      <c r="AY778" s="134"/>
      <c r="AZ778" s="134"/>
      <c r="BA778" s="134"/>
      <c r="BB778" s="134"/>
    </row>
    <row r="779">
      <c r="A779" s="283" t="str">
        <f>Data!A602</f>
        <v>Woking Borough Council</v>
      </c>
      <c r="B779" s="140">
        <f>Data!E602</f>
        <v>43671</v>
      </c>
      <c r="C779" s="166">
        <f t="shared" si="906"/>
        <v>2857920</v>
      </c>
      <c r="D779" s="166">
        <f t="shared" ref="D779:U779" si="969">D778</f>
        <v>16296388</v>
      </c>
      <c r="E779" s="166">
        <f t="shared" si="969"/>
        <v>6229645</v>
      </c>
      <c r="F779" s="167">
        <f t="shared" si="969"/>
        <v>54031924</v>
      </c>
      <c r="G779" s="166">
        <f t="shared" si="969"/>
        <v>30817800</v>
      </c>
      <c r="H779" s="166">
        <f t="shared" si="969"/>
        <v>2065940</v>
      </c>
      <c r="I779" s="166">
        <f t="shared" si="969"/>
        <v>17317101</v>
      </c>
      <c r="J779" s="142">
        <f t="shared" si="969"/>
        <v>4894244</v>
      </c>
      <c r="K779" s="142">
        <f t="shared" si="969"/>
        <v>7336699</v>
      </c>
      <c r="L779" s="142">
        <f t="shared" si="969"/>
        <v>9281890</v>
      </c>
      <c r="M779" s="142">
        <f t="shared" si="969"/>
        <v>21774</v>
      </c>
      <c r="N779" s="142">
        <f t="shared" si="969"/>
        <v>7678145</v>
      </c>
      <c r="O779" s="142">
        <f t="shared" si="969"/>
        <v>3378300</v>
      </c>
      <c r="P779" s="142">
        <f t="shared" si="969"/>
        <v>148000</v>
      </c>
      <c r="Q779" s="142">
        <f t="shared" si="969"/>
        <v>578396</v>
      </c>
      <c r="R779" s="142">
        <f t="shared" si="969"/>
        <v>1371373</v>
      </c>
      <c r="S779" s="142">
        <f t="shared" si="969"/>
        <v>3234326</v>
      </c>
      <c r="T779" s="142">
        <f t="shared" si="969"/>
        <v>45478326</v>
      </c>
      <c r="U779" s="142">
        <f t="shared" si="969"/>
        <v>605421</v>
      </c>
      <c r="V779" s="142"/>
      <c r="W779" s="142"/>
      <c r="X779" s="142"/>
      <c r="Y779" s="142"/>
      <c r="Z779" s="142"/>
      <c r="AA779" s="142"/>
      <c r="AB779" s="142"/>
      <c r="AC779" s="142"/>
      <c r="AD779" s="142"/>
      <c r="AE779" s="142"/>
      <c r="AF779" s="142"/>
      <c r="AG779" s="146" t="s">
        <v>1284</v>
      </c>
      <c r="AH779" s="144">
        <f t="shared" si="293"/>
        <v>213623612</v>
      </c>
      <c r="AI779" s="145">
        <f t="shared" si="294"/>
        <v>43671</v>
      </c>
      <c r="AJ779" s="144">
        <f t="shared" si="297"/>
        <v>989</v>
      </c>
      <c r="AK779" s="146">
        <v>1.0</v>
      </c>
      <c r="AL779" s="164"/>
      <c r="AM779" s="146">
        <f t="shared" ref="AM779:AM784" si="972">AM778</f>
        <v>18</v>
      </c>
      <c r="AN779" s="142"/>
      <c r="AO779" s="134"/>
      <c r="AP779" s="134"/>
      <c r="AQ779" s="134"/>
      <c r="AR779" s="134"/>
      <c r="AS779" s="134"/>
      <c r="AT779" s="134"/>
      <c r="AU779" s="134"/>
      <c r="AV779" s="134"/>
      <c r="AW779" s="134"/>
      <c r="AX779" s="134"/>
      <c r="AY779" s="134"/>
      <c r="AZ779" s="134"/>
      <c r="BA779" s="134"/>
      <c r="BB779" s="134"/>
    </row>
    <row r="780">
      <c r="A780" s="282" t="str">
        <f>Data!A1095</f>
        <v>Seville City Council </v>
      </c>
      <c r="B780" s="140">
        <f>Data!E1095</f>
        <v>43671</v>
      </c>
      <c r="C780" s="166">
        <f t="shared" si="906"/>
        <v>2857920</v>
      </c>
      <c r="D780" s="166">
        <f t="shared" ref="D780:M780" si="970">D779</f>
        <v>16296388</v>
      </c>
      <c r="E780" s="166">
        <f t="shared" si="970"/>
        <v>6229645</v>
      </c>
      <c r="F780" s="142">
        <f t="shared" si="970"/>
        <v>54031924</v>
      </c>
      <c r="G780" s="166">
        <f t="shared" si="970"/>
        <v>30817800</v>
      </c>
      <c r="H780" s="166">
        <f t="shared" si="970"/>
        <v>2065940</v>
      </c>
      <c r="I780" s="166">
        <f t="shared" si="970"/>
        <v>17317101</v>
      </c>
      <c r="J780" s="142">
        <f t="shared" si="970"/>
        <v>4894244</v>
      </c>
      <c r="K780" s="142">
        <f t="shared" si="970"/>
        <v>7336699</v>
      </c>
      <c r="L780" s="142">
        <f t="shared" si="970"/>
        <v>9281890</v>
      </c>
      <c r="M780" s="142">
        <f t="shared" si="970"/>
        <v>21774</v>
      </c>
      <c r="N780" s="141">
        <f>Data!D1095+N779</f>
        <v>8366856</v>
      </c>
      <c r="O780" s="142">
        <f t="shared" ref="O780:U780" si="971">O779</f>
        <v>3378300</v>
      </c>
      <c r="P780" s="142">
        <f t="shared" si="971"/>
        <v>148000</v>
      </c>
      <c r="Q780" s="142">
        <f t="shared" si="971"/>
        <v>578396</v>
      </c>
      <c r="R780" s="142">
        <f t="shared" si="971"/>
        <v>1371373</v>
      </c>
      <c r="S780" s="142">
        <f t="shared" si="971"/>
        <v>3234326</v>
      </c>
      <c r="T780" s="142">
        <f t="shared" si="971"/>
        <v>45478326</v>
      </c>
      <c r="U780" s="142">
        <f t="shared" si="971"/>
        <v>605421</v>
      </c>
      <c r="V780" s="142"/>
      <c r="W780" s="142"/>
      <c r="X780" s="142"/>
      <c r="Y780" s="142"/>
      <c r="Z780" s="142"/>
      <c r="AA780" s="142"/>
      <c r="AB780" s="142"/>
      <c r="AC780" s="142"/>
      <c r="AD780" s="142"/>
      <c r="AE780" s="142"/>
      <c r="AF780" s="142"/>
      <c r="AG780" s="146" t="s">
        <v>2519</v>
      </c>
      <c r="AH780" s="144">
        <f t="shared" si="293"/>
        <v>214312323</v>
      </c>
      <c r="AI780" s="145">
        <f t="shared" si="294"/>
        <v>43671</v>
      </c>
      <c r="AJ780" s="144">
        <f t="shared" si="297"/>
        <v>990</v>
      </c>
      <c r="AK780" s="146">
        <v>1.0</v>
      </c>
      <c r="AL780" s="146">
        <f>sum(AK166:AK780)</f>
        <v>990</v>
      </c>
      <c r="AM780" s="146">
        <f t="shared" si="972"/>
        <v>18</v>
      </c>
      <c r="AN780" s="142"/>
      <c r="AO780" s="134"/>
      <c r="AP780" s="134"/>
      <c r="AQ780" s="134"/>
      <c r="AR780" s="134"/>
      <c r="AS780" s="134"/>
      <c r="AT780" s="134"/>
      <c r="AU780" s="134"/>
      <c r="AV780" s="134"/>
      <c r="AW780" s="134"/>
      <c r="AX780" s="134"/>
      <c r="AY780" s="134"/>
      <c r="AZ780" s="134"/>
      <c r="BA780" s="134"/>
      <c r="BB780" s="134"/>
    </row>
    <row r="781">
      <c r="A781" s="282" t="str">
        <f>Data!A1055</f>
        <v>Warszewo Neighbourhood Council</v>
      </c>
      <c r="B781" s="140">
        <f>Data!E1055</f>
        <v>43671</v>
      </c>
      <c r="C781" s="142">
        <f t="shared" si="906"/>
        <v>2857920</v>
      </c>
      <c r="D781" s="142">
        <f t="shared" ref="D781:R781" si="973">D780</f>
        <v>16296388</v>
      </c>
      <c r="E781" s="142">
        <f t="shared" si="973"/>
        <v>6229645</v>
      </c>
      <c r="F781" s="142">
        <f t="shared" si="973"/>
        <v>54031924</v>
      </c>
      <c r="G781" s="142">
        <f t="shared" si="973"/>
        <v>30817800</v>
      </c>
      <c r="H781" s="142">
        <f t="shared" si="973"/>
        <v>2065940</v>
      </c>
      <c r="I781" s="142">
        <f t="shared" si="973"/>
        <v>17317101</v>
      </c>
      <c r="J781" s="142">
        <f t="shared" si="973"/>
        <v>4894244</v>
      </c>
      <c r="K781" s="142">
        <f t="shared" si="973"/>
        <v>7336699</v>
      </c>
      <c r="L781" s="142">
        <f t="shared" si="973"/>
        <v>9281890</v>
      </c>
      <c r="M781" s="142">
        <f t="shared" si="973"/>
        <v>21774</v>
      </c>
      <c r="N781" s="142">
        <f t="shared" si="973"/>
        <v>8366856</v>
      </c>
      <c r="O781" s="142">
        <f t="shared" si="973"/>
        <v>3378300</v>
      </c>
      <c r="P781" s="142">
        <f t="shared" si="973"/>
        <v>148000</v>
      </c>
      <c r="Q781" s="142">
        <f t="shared" si="973"/>
        <v>578396</v>
      </c>
      <c r="R781" s="142">
        <f t="shared" si="973"/>
        <v>1371373</v>
      </c>
      <c r="S781" s="141">
        <f>Data!D1055+S780</f>
        <v>3245174</v>
      </c>
      <c r="T781" s="142">
        <f t="shared" ref="T781:U781" si="974">T780</f>
        <v>45478326</v>
      </c>
      <c r="U781" s="142">
        <f t="shared" si="974"/>
        <v>605421</v>
      </c>
      <c r="V781" s="142"/>
      <c r="W781" s="142"/>
      <c r="X781" s="142"/>
      <c r="Y781" s="142"/>
      <c r="Z781" s="142"/>
      <c r="AA781" s="142"/>
      <c r="AB781" s="142"/>
      <c r="AC781" s="142"/>
      <c r="AD781" s="142"/>
      <c r="AE781" s="142"/>
      <c r="AF781" s="142"/>
      <c r="AG781" s="146" t="s">
        <v>2802</v>
      </c>
      <c r="AH781" s="144">
        <f t="shared" si="293"/>
        <v>214323171</v>
      </c>
      <c r="AI781" s="145">
        <f t="shared" si="294"/>
        <v>43671</v>
      </c>
      <c r="AJ781" s="144">
        <f t="shared" si="297"/>
        <v>991</v>
      </c>
      <c r="AK781" s="146">
        <v>1.0</v>
      </c>
      <c r="AL781" s="146">
        <f>sum(AK166:AK781)</f>
        <v>991</v>
      </c>
      <c r="AM781" s="146">
        <f t="shared" si="972"/>
        <v>18</v>
      </c>
      <c r="AN781" s="142"/>
      <c r="AO781" s="134"/>
      <c r="AP781" s="134"/>
      <c r="AQ781" s="134"/>
      <c r="AR781" s="134"/>
      <c r="AS781" s="134"/>
      <c r="AT781" s="134"/>
      <c r="AU781" s="134"/>
      <c r="AV781" s="134"/>
      <c r="AW781" s="134"/>
      <c r="AX781" s="134"/>
      <c r="AY781" s="134"/>
      <c r="AZ781" s="134"/>
      <c r="BA781" s="134"/>
      <c r="BB781" s="134"/>
    </row>
    <row r="782">
      <c r="A782" s="282" t="str">
        <f>Data!A1039</f>
        <v>Whangārei District Council</v>
      </c>
      <c r="B782" s="140">
        <f>Data!E1039</f>
        <v>43671</v>
      </c>
      <c r="C782" s="142">
        <f t="shared" si="906"/>
        <v>2857920</v>
      </c>
      <c r="D782" s="142">
        <f t="shared" ref="D782:N782" si="975">D781</f>
        <v>16296388</v>
      </c>
      <c r="E782" s="142">
        <f t="shared" si="975"/>
        <v>6229645</v>
      </c>
      <c r="F782" s="142">
        <f t="shared" si="975"/>
        <v>54031924</v>
      </c>
      <c r="G782" s="142">
        <f t="shared" si="975"/>
        <v>30817800</v>
      </c>
      <c r="H782" s="142">
        <f t="shared" si="975"/>
        <v>2065940</v>
      </c>
      <c r="I782" s="142">
        <f t="shared" si="975"/>
        <v>17317101</v>
      </c>
      <c r="J782" s="142">
        <f t="shared" si="975"/>
        <v>4894244</v>
      </c>
      <c r="K782" s="142">
        <f t="shared" si="975"/>
        <v>7336699</v>
      </c>
      <c r="L782" s="142">
        <f t="shared" si="975"/>
        <v>9281890</v>
      </c>
      <c r="M782" s="142">
        <f t="shared" si="975"/>
        <v>21774</v>
      </c>
      <c r="N782" s="142">
        <f t="shared" si="975"/>
        <v>8366856</v>
      </c>
      <c r="O782" s="141">
        <f>Data!D1039+O781</f>
        <v>3469700</v>
      </c>
      <c r="P782" s="142">
        <f t="shared" ref="P782:U782" si="976">P781</f>
        <v>148000</v>
      </c>
      <c r="Q782" s="142">
        <f t="shared" si="976"/>
        <v>578396</v>
      </c>
      <c r="R782" s="142">
        <f t="shared" si="976"/>
        <v>1371373</v>
      </c>
      <c r="S782" s="142">
        <f t="shared" si="976"/>
        <v>3245174</v>
      </c>
      <c r="T782" s="142">
        <f t="shared" si="976"/>
        <v>45478326</v>
      </c>
      <c r="U782" s="142">
        <f t="shared" si="976"/>
        <v>605421</v>
      </c>
      <c r="V782" s="142"/>
      <c r="W782" s="142"/>
      <c r="X782" s="142"/>
      <c r="Y782" s="142"/>
      <c r="Z782" s="142"/>
      <c r="AA782" s="142"/>
      <c r="AB782" s="142"/>
      <c r="AC782" s="142"/>
      <c r="AD782" s="142"/>
      <c r="AE782" s="142"/>
      <c r="AF782" s="142"/>
      <c r="AG782" s="146" t="s">
        <v>2583</v>
      </c>
      <c r="AH782" s="144">
        <f t="shared" si="293"/>
        <v>214414571</v>
      </c>
      <c r="AI782" s="145">
        <f t="shared" si="294"/>
        <v>43671</v>
      </c>
      <c r="AJ782" s="144">
        <f t="shared" si="297"/>
        <v>992</v>
      </c>
      <c r="AK782" s="146">
        <v>1.0</v>
      </c>
      <c r="AL782" s="146">
        <f t="shared" ref="AL782:AL784" si="979">sum(AK166:AK782)</f>
        <v>992</v>
      </c>
      <c r="AM782" s="146">
        <f t="shared" si="972"/>
        <v>18</v>
      </c>
      <c r="AN782" s="142"/>
      <c r="AO782" s="134"/>
      <c r="AP782" s="134"/>
      <c r="AQ782" s="134"/>
      <c r="AR782" s="134"/>
      <c r="AS782" s="134"/>
      <c r="AT782" s="134"/>
      <c r="AU782" s="134"/>
      <c r="AV782" s="134"/>
      <c r="AW782" s="134"/>
      <c r="AX782" s="134"/>
      <c r="AY782" s="134"/>
      <c r="AZ782" s="134"/>
      <c r="BA782" s="134"/>
      <c r="BB782" s="134"/>
    </row>
    <row r="783">
      <c r="A783" s="283" t="str">
        <f>Data!A921</f>
        <v>Limido Comasco Council</v>
      </c>
      <c r="B783" s="140">
        <f>Data!E921</f>
        <v>43671</v>
      </c>
      <c r="C783" s="142">
        <f t="shared" si="906"/>
        <v>2857920</v>
      </c>
      <c r="D783" s="142">
        <f t="shared" ref="D783:H783" si="977">D782</f>
        <v>16296388</v>
      </c>
      <c r="E783" s="142">
        <f t="shared" si="977"/>
        <v>6229645</v>
      </c>
      <c r="F783" s="142">
        <f t="shared" si="977"/>
        <v>54031924</v>
      </c>
      <c r="G783" s="142">
        <f t="shared" si="977"/>
        <v>30817800</v>
      </c>
      <c r="H783" s="142">
        <f t="shared" si="977"/>
        <v>2065940</v>
      </c>
      <c r="I783" s="210">
        <f>Data!D921+I782</f>
        <v>17320927</v>
      </c>
      <c r="J783" s="142">
        <f t="shared" ref="J783:U783" si="978">J782</f>
        <v>4894244</v>
      </c>
      <c r="K783" s="142">
        <f t="shared" si="978"/>
        <v>7336699</v>
      </c>
      <c r="L783" s="142">
        <f t="shared" si="978"/>
        <v>9281890</v>
      </c>
      <c r="M783" s="142">
        <f t="shared" si="978"/>
        <v>21774</v>
      </c>
      <c r="N783" s="142">
        <f t="shared" si="978"/>
        <v>8366856</v>
      </c>
      <c r="O783" s="142">
        <f t="shared" si="978"/>
        <v>3469700</v>
      </c>
      <c r="P783" s="142">
        <f t="shared" si="978"/>
        <v>148000</v>
      </c>
      <c r="Q783" s="142">
        <f t="shared" si="978"/>
        <v>578396</v>
      </c>
      <c r="R783" s="142">
        <f t="shared" si="978"/>
        <v>1371373</v>
      </c>
      <c r="S783" s="142">
        <f t="shared" si="978"/>
        <v>3245174</v>
      </c>
      <c r="T783" s="142">
        <f t="shared" si="978"/>
        <v>45478326</v>
      </c>
      <c r="U783" s="142">
        <f t="shared" si="978"/>
        <v>605421</v>
      </c>
      <c r="V783" s="142"/>
      <c r="W783" s="142"/>
      <c r="X783" s="142"/>
      <c r="Y783" s="142"/>
      <c r="Z783" s="142"/>
      <c r="AA783" s="142"/>
      <c r="AB783" s="142"/>
      <c r="AC783" s="142"/>
      <c r="AD783" s="142"/>
      <c r="AE783" s="142"/>
      <c r="AF783" s="142"/>
      <c r="AG783" s="146" t="s">
        <v>2288</v>
      </c>
      <c r="AH783" s="144">
        <f t="shared" si="293"/>
        <v>214418397</v>
      </c>
      <c r="AI783" s="145">
        <f t="shared" si="294"/>
        <v>43671</v>
      </c>
      <c r="AJ783" s="144">
        <f t="shared" si="297"/>
        <v>993</v>
      </c>
      <c r="AK783" s="146">
        <v>1.0</v>
      </c>
      <c r="AL783" s="146">
        <f t="shared" si="979"/>
        <v>992</v>
      </c>
      <c r="AM783" s="146">
        <f t="shared" si="972"/>
        <v>18</v>
      </c>
      <c r="AN783" s="142"/>
      <c r="AO783" s="134"/>
      <c r="AP783" s="134"/>
      <c r="AQ783" s="134"/>
      <c r="AR783" s="134"/>
      <c r="AS783" s="134"/>
      <c r="AT783" s="134"/>
      <c r="AU783" s="134"/>
      <c r="AV783" s="134"/>
      <c r="AW783" s="134"/>
      <c r="AX783" s="134"/>
      <c r="AY783" s="134"/>
      <c r="AZ783" s="134"/>
      <c r="BA783" s="134"/>
      <c r="BB783" s="134"/>
    </row>
    <row r="784">
      <c r="A784" s="283" t="str">
        <f>Data!A929</f>
        <v>Modena Council</v>
      </c>
      <c r="B784" s="140">
        <f>Data!E929</f>
        <v>43671</v>
      </c>
      <c r="C784" s="142">
        <f t="shared" si="906"/>
        <v>2857920</v>
      </c>
      <c r="D784" s="142">
        <f t="shared" ref="D784:U784" si="980">D783</f>
        <v>16296388</v>
      </c>
      <c r="E784" s="142">
        <f t="shared" si="980"/>
        <v>6229645</v>
      </c>
      <c r="F784" s="142">
        <f t="shared" si="980"/>
        <v>54031924</v>
      </c>
      <c r="G784" s="142">
        <f t="shared" si="980"/>
        <v>30817800</v>
      </c>
      <c r="H784" s="142">
        <f t="shared" si="980"/>
        <v>2065940</v>
      </c>
      <c r="I784" s="176">
        <f t="shared" si="980"/>
        <v>17320927</v>
      </c>
      <c r="J784" s="142">
        <f t="shared" si="980"/>
        <v>4894244</v>
      </c>
      <c r="K784" s="142">
        <f t="shared" si="980"/>
        <v>7336699</v>
      </c>
      <c r="L784" s="142">
        <f t="shared" si="980"/>
        <v>9281890</v>
      </c>
      <c r="M784" s="142">
        <f t="shared" si="980"/>
        <v>21774</v>
      </c>
      <c r="N784" s="142">
        <f t="shared" si="980"/>
        <v>8366856</v>
      </c>
      <c r="O784" s="142">
        <f t="shared" si="980"/>
        <v>3469700</v>
      </c>
      <c r="P784" s="142">
        <f t="shared" si="980"/>
        <v>148000</v>
      </c>
      <c r="Q784" s="142">
        <f t="shared" si="980"/>
        <v>578396</v>
      </c>
      <c r="R784" s="142">
        <f t="shared" si="980"/>
        <v>1371373</v>
      </c>
      <c r="S784" s="142">
        <f t="shared" si="980"/>
        <v>3245174</v>
      </c>
      <c r="T784" s="142">
        <f t="shared" si="980"/>
        <v>45478326</v>
      </c>
      <c r="U784" s="142">
        <f t="shared" si="980"/>
        <v>605421</v>
      </c>
      <c r="V784" s="142"/>
      <c r="W784" s="142"/>
      <c r="X784" s="142"/>
      <c r="Y784" s="142"/>
      <c r="Z784" s="142"/>
      <c r="AA784" s="142"/>
      <c r="AB784" s="142"/>
      <c r="AC784" s="142"/>
      <c r="AD784" s="142"/>
      <c r="AE784" s="142"/>
      <c r="AF784" s="142"/>
      <c r="AG784" s="146" t="s">
        <v>2288</v>
      </c>
      <c r="AH784" s="144">
        <f t="shared" si="293"/>
        <v>214418397</v>
      </c>
      <c r="AI784" s="145">
        <f t="shared" si="294"/>
        <v>43671</v>
      </c>
      <c r="AJ784" s="144">
        <f t="shared" si="297"/>
        <v>994</v>
      </c>
      <c r="AK784" s="146">
        <v>1.0</v>
      </c>
      <c r="AL784" s="146">
        <f t="shared" si="979"/>
        <v>992</v>
      </c>
      <c r="AM784" s="146">
        <f t="shared" si="972"/>
        <v>18</v>
      </c>
      <c r="AN784" s="142"/>
      <c r="AO784" s="134"/>
      <c r="AP784" s="134"/>
      <c r="AQ784" s="134"/>
      <c r="AR784" s="134"/>
      <c r="AS784" s="134"/>
      <c r="AT784" s="134"/>
      <c r="AU784" s="134"/>
      <c r="AV784" s="134"/>
      <c r="AW784" s="134"/>
      <c r="AX784" s="134"/>
      <c r="AY784" s="134"/>
      <c r="AZ784" s="134"/>
      <c r="BA784" s="134"/>
      <c r="BB784" s="134"/>
    </row>
    <row r="785">
      <c r="A785" s="283" t="str">
        <f>Data!A308</f>
        <v>Greater Manchester Combined Authority</v>
      </c>
      <c r="B785" s="140">
        <f>Data!E308</f>
        <v>43672</v>
      </c>
      <c r="C785" s="142">
        <f t="shared" ref="C785:E785" si="981">C783</f>
        <v>2857920</v>
      </c>
      <c r="D785" s="142">
        <f t="shared" si="981"/>
        <v>16296388</v>
      </c>
      <c r="E785" s="142">
        <f t="shared" si="981"/>
        <v>6229645</v>
      </c>
      <c r="F785" s="141">
        <f>Data!D308+F784-Data!D407-Data!D555-Data!D524-Data!D215-Data!D184</f>
        <v>55419517</v>
      </c>
      <c r="G785" s="142">
        <f t="shared" ref="G785:U785" si="982">G784</f>
        <v>30817800</v>
      </c>
      <c r="H785" s="142">
        <f t="shared" si="982"/>
        <v>2065940</v>
      </c>
      <c r="I785" s="142">
        <f t="shared" si="982"/>
        <v>17320927</v>
      </c>
      <c r="J785" s="142">
        <f t="shared" si="982"/>
        <v>4894244</v>
      </c>
      <c r="K785" s="142">
        <f t="shared" si="982"/>
        <v>7336699</v>
      </c>
      <c r="L785" s="142">
        <f t="shared" si="982"/>
        <v>9281890</v>
      </c>
      <c r="M785" s="142">
        <f t="shared" si="982"/>
        <v>21774</v>
      </c>
      <c r="N785" s="142">
        <f t="shared" si="982"/>
        <v>8366856</v>
      </c>
      <c r="O785" s="142">
        <f t="shared" si="982"/>
        <v>3469700</v>
      </c>
      <c r="P785" s="142">
        <f t="shared" si="982"/>
        <v>148000</v>
      </c>
      <c r="Q785" s="142">
        <f t="shared" si="982"/>
        <v>578396</v>
      </c>
      <c r="R785" s="142">
        <f t="shared" si="982"/>
        <v>1371373</v>
      </c>
      <c r="S785" s="142">
        <f t="shared" si="982"/>
        <v>3245174</v>
      </c>
      <c r="T785" s="142">
        <f t="shared" si="982"/>
        <v>45478326</v>
      </c>
      <c r="U785" s="142">
        <f t="shared" si="982"/>
        <v>605421</v>
      </c>
      <c r="V785" s="142"/>
      <c r="W785" s="142"/>
      <c r="X785" s="142"/>
      <c r="Y785" s="142"/>
      <c r="Z785" s="142"/>
      <c r="AA785" s="142"/>
      <c r="AB785" s="142"/>
      <c r="AC785" s="142"/>
      <c r="AD785" s="142"/>
      <c r="AE785" s="142"/>
      <c r="AF785" s="142"/>
      <c r="AG785" s="146" t="s">
        <v>1284</v>
      </c>
      <c r="AH785" s="144">
        <f t="shared" si="293"/>
        <v>215805990</v>
      </c>
      <c r="AI785" s="145">
        <f t="shared" si="294"/>
        <v>43672</v>
      </c>
      <c r="AJ785" s="144">
        <f t="shared" si="297"/>
        <v>995</v>
      </c>
      <c r="AK785" s="146">
        <v>1.0</v>
      </c>
      <c r="AL785" s="164"/>
      <c r="AM785" s="146">
        <f t="shared" ref="AM785:AM786" si="986">AM782</f>
        <v>18</v>
      </c>
      <c r="AN785" s="142"/>
      <c r="AO785" s="134"/>
      <c r="AP785" s="134"/>
      <c r="AQ785" s="134"/>
      <c r="AR785" s="134"/>
      <c r="AS785" s="134"/>
      <c r="AT785" s="134"/>
      <c r="AU785" s="134"/>
      <c r="AV785" s="134"/>
      <c r="AW785" s="134"/>
      <c r="AX785" s="134"/>
      <c r="AY785" s="134"/>
      <c r="AZ785" s="134"/>
      <c r="BA785" s="134"/>
      <c r="BB785" s="134"/>
    </row>
    <row r="786">
      <c r="A786" s="283" t="str">
        <f>Data!A855</f>
        <v>Zorneding Municipal Council</v>
      </c>
      <c r="B786" s="140">
        <f>Data!E855</f>
        <v>43674</v>
      </c>
      <c r="C786" s="142">
        <f t="shared" ref="C786:F786" si="983">C784</f>
        <v>2857920</v>
      </c>
      <c r="D786" s="142">
        <f t="shared" si="983"/>
        <v>16296388</v>
      </c>
      <c r="E786" s="142">
        <f t="shared" si="983"/>
        <v>6229645</v>
      </c>
      <c r="F786" s="142">
        <f t="shared" si="983"/>
        <v>54031924</v>
      </c>
      <c r="G786" s="142">
        <f t="shared" ref="G786:J786" si="984">G785</f>
        <v>30817800</v>
      </c>
      <c r="H786" s="142">
        <f t="shared" si="984"/>
        <v>2065940</v>
      </c>
      <c r="I786" s="142">
        <f t="shared" si="984"/>
        <v>17320927</v>
      </c>
      <c r="J786" s="142">
        <f t="shared" si="984"/>
        <v>4894244</v>
      </c>
      <c r="K786" s="210">
        <f>Data!D855+K785</f>
        <v>7346135</v>
      </c>
      <c r="L786" s="142">
        <f t="shared" ref="L786:U786" si="985">L785</f>
        <v>9281890</v>
      </c>
      <c r="M786" s="142">
        <f t="shared" si="985"/>
        <v>21774</v>
      </c>
      <c r="N786" s="142">
        <f t="shared" si="985"/>
        <v>8366856</v>
      </c>
      <c r="O786" s="142">
        <f t="shared" si="985"/>
        <v>3469700</v>
      </c>
      <c r="P786" s="142">
        <f t="shared" si="985"/>
        <v>148000</v>
      </c>
      <c r="Q786" s="142">
        <f t="shared" si="985"/>
        <v>578396</v>
      </c>
      <c r="R786" s="142">
        <f t="shared" si="985"/>
        <v>1371373</v>
      </c>
      <c r="S786" s="142">
        <f t="shared" si="985"/>
        <v>3245174</v>
      </c>
      <c r="T786" s="142">
        <f t="shared" si="985"/>
        <v>45478326</v>
      </c>
      <c r="U786" s="142">
        <f t="shared" si="985"/>
        <v>605421</v>
      </c>
      <c r="V786" s="142"/>
      <c r="W786" s="142"/>
      <c r="X786" s="142"/>
      <c r="Y786" s="142"/>
      <c r="Z786" s="142"/>
      <c r="AA786" s="142"/>
      <c r="AB786" s="142"/>
      <c r="AC786" s="142"/>
      <c r="AD786" s="142"/>
      <c r="AE786" s="142"/>
      <c r="AF786" s="142"/>
      <c r="AG786" s="168" t="s">
        <v>2360</v>
      </c>
      <c r="AH786" s="144">
        <f t="shared" si="293"/>
        <v>214427833</v>
      </c>
      <c r="AI786" s="145">
        <f t="shared" si="294"/>
        <v>43674</v>
      </c>
      <c r="AJ786" s="144">
        <f t="shared" si="297"/>
        <v>996</v>
      </c>
      <c r="AK786" s="146">
        <v>1.0</v>
      </c>
      <c r="AL786" s="164"/>
      <c r="AM786" s="146">
        <f t="shared" si="986"/>
        <v>18</v>
      </c>
      <c r="AN786" s="142"/>
      <c r="AO786" s="134"/>
      <c r="AP786" s="134"/>
      <c r="AQ786" s="134"/>
      <c r="AR786" s="134"/>
      <c r="AS786" s="134"/>
      <c r="AT786" s="134"/>
      <c r="AU786" s="134"/>
      <c r="AV786" s="134"/>
      <c r="AW786" s="134"/>
      <c r="AX786" s="134"/>
      <c r="AY786" s="134"/>
      <c r="AZ786" s="134"/>
      <c r="BA786" s="134"/>
      <c r="BB786" s="134"/>
    </row>
    <row r="787">
      <c r="A787" s="282" t="str">
        <f>Data!A922</f>
        <v>Livorno City Council</v>
      </c>
      <c r="B787" s="140">
        <f>Data!E922</f>
        <v>43675</v>
      </c>
      <c r="C787" s="142">
        <f t="shared" ref="C787:F787" si="987">C785</f>
        <v>2857920</v>
      </c>
      <c r="D787" s="142">
        <f t="shared" si="987"/>
        <v>16296388</v>
      </c>
      <c r="E787" s="142">
        <f t="shared" si="987"/>
        <v>6229645</v>
      </c>
      <c r="F787" s="142">
        <f t="shared" si="987"/>
        <v>55419517</v>
      </c>
      <c r="G787" s="142">
        <f t="shared" ref="G787:U787" si="988">G786</f>
        <v>30817800</v>
      </c>
      <c r="H787" s="142">
        <f t="shared" si="988"/>
        <v>2065940</v>
      </c>
      <c r="I787" s="192">
        <f t="shared" si="988"/>
        <v>17320927</v>
      </c>
      <c r="J787" s="142">
        <f t="shared" si="988"/>
        <v>4894244</v>
      </c>
      <c r="K787" s="142">
        <f t="shared" si="988"/>
        <v>7346135</v>
      </c>
      <c r="L787" s="142">
        <f t="shared" si="988"/>
        <v>9281890</v>
      </c>
      <c r="M787" s="142">
        <f t="shared" si="988"/>
        <v>21774</v>
      </c>
      <c r="N787" s="142">
        <f t="shared" si="988"/>
        <v>8366856</v>
      </c>
      <c r="O787" s="142">
        <f t="shared" si="988"/>
        <v>3469700</v>
      </c>
      <c r="P787" s="142">
        <f t="shared" si="988"/>
        <v>148000</v>
      </c>
      <c r="Q787" s="142">
        <f t="shared" si="988"/>
        <v>578396</v>
      </c>
      <c r="R787" s="142">
        <f t="shared" si="988"/>
        <v>1371373</v>
      </c>
      <c r="S787" s="142">
        <f t="shared" si="988"/>
        <v>3245174</v>
      </c>
      <c r="T787" s="142">
        <f t="shared" si="988"/>
        <v>45478326</v>
      </c>
      <c r="U787" s="142">
        <f t="shared" si="988"/>
        <v>605421</v>
      </c>
      <c r="V787" s="142"/>
      <c r="W787" s="142"/>
      <c r="X787" s="142"/>
      <c r="Y787" s="142"/>
      <c r="Z787" s="142"/>
      <c r="AA787" s="142"/>
      <c r="AB787" s="142"/>
      <c r="AC787" s="142"/>
      <c r="AD787" s="142"/>
      <c r="AE787" s="142"/>
      <c r="AF787" s="142"/>
      <c r="AG787" s="146" t="s">
        <v>2288</v>
      </c>
      <c r="AH787" s="144">
        <f t="shared" si="293"/>
        <v>215815426</v>
      </c>
      <c r="AI787" s="145">
        <f t="shared" si="294"/>
        <v>43675</v>
      </c>
      <c r="AJ787" s="144">
        <f t="shared" si="297"/>
        <v>997</v>
      </c>
      <c r="AK787" s="146">
        <v>1.0</v>
      </c>
      <c r="AL787" s="146">
        <f>sum(AK166:AK787)</f>
        <v>997</v>
      </c>
      <c r="AM787" s="146">
        <f>AM785</f>
        <v>18</v>
      </c>
      <c r="AN787" s="142"/>
      <c r="AO787" s="134"/>
      <c r="AP787" s="134"/>
      <c r="AQ787" s="134"/>
      <c r="AR787" s="134"/>
      <c r="AS787" s="134"/>
      <c r="AT787" s="134"/>
      <c r="AU787" s="134"/>
      <c r="AV787" s="134"/>
      <c r="AW787" s="134"/>
      <c r="AX787" s="134"/>
      <c r="AY787" s="134"/>
      <c r="AZ787" s="134"/>
      <c r="BA787" s="134"/>
      <c r="BB787" s="134"/>
    </row>
    <row r="788">
      <c r="A788" s="283" t="str">
        <f>Data!A561</f>
        <v>Vale of Glamorgan Council</v>
      </c>
      <c r="B788" s="140">
        <f>Data!E561</f>
        <v>43675</v>
      </c>
      <c r="C788" s="142">
        <f t="shared" ref="C788:U788" si="989">C787</f>
        <v>2857920</v>
      </c>
      <c r="D788" s="142">
        <f t="shared" si="989"/>
        <v>16296388</v>
      </c>
      <c r="E788" s="142">
        <f t="shared" si="989"/>
        <v>6229645</v>
      </c>
      <c r="F788" s="192">
        <f t="shared" si="989"/>
        <v>55419517</v>
      </c>
      <c r="G788" s="142">
        <f t="shared" si="989"/>
        <v>30817800</v>
      </c>
      <c r="H788" s="142">
        <f t="shared" si="989"/>
        <v>2065940</v>
      </c>
      <c r="I788" s="142">
        <f t="shared" si="989"/>
        <v>17320927</v>
      </c>
      <c r="J788" s="142">
        <f t="shared" si="989"/>
        <v>4894244</v>
      </c>
      <c r="K788" s="142">
        <f t="shared" si="989"/>
        <v>7346135</v>
      </c>
      <c r="L788" s="142">
        <f t="shared" si="989"/>
        <v>9281890</v>
      </c>
      <c r="M788" s="142">
        <f t="shared" si="989"/>
        <v>21774</v>
      </c>
      <c r="N788" s="142">
        <f t="shared" si="989"/>
        <v>8366856</v>
      </c>
      <c r="O788" s="142">
        <f t="shared" si="989"/>
        <v>3469700</v>
      </c>
      <c r="P788" s="142">
        <f t="shared" si="989"/>
        <v>148000</v>
      </c>
      <c r="Q788" s="142">
        <f t="shared" si="989"/>
        <v>578396</v>
      </c>
      <c r="R788" s="142">
        <f t="shared" si="989"/>
        <v>1371373</v>
      </c>
      <c r="S788" s="142">
        <f t="shared" si="989"/>
        <v>3245174</v>
      </c>
      <c r="T788" s="142">
        <f t="shared" si="989"/>
        <v>45478326</v>
      </c>
      <c r="U788" s="142">
        <f t="shared" si="989"/>
        <v>605421</v>
      </c>
      <c r="V788" s="142"/>
      <c r="W788" s="142"/>
      <c r="X788" s="142"/>
      <c r="Y788" s="142"/>
      <c r="Z788" s="142"/>
      <c r="AA788" s="142"/>
      <c r="AB788" s="142"/>
      <c r="AC788" s="142"/>
      <c r="AD788" s="142"/>
      <c r="AE788" s="142"/>
      <c r="AF788" s="142"/>
      <c r="AG788" s="146" t="s">
        <v>1284</v>
      </c>
      <c r="AH788" s="144">
        <f t="shared" si="293"/>
        <v>215815426</v>
      </c>
      <c r="AI788" s="145">
        <f t="shared" si="294"/>
        <v>43675</v>
      </c>
      <c r="AJ788" s="144">
        <f t="shared" si="297"/>
        <v>998</v>
      </c>
      <c r="AK788" s="146">
        <v>1.0</v>
      </c>
      <c r="AL788" s="164"/>
      <c r="AM788" s="146">
        <f t="shared" ref="AM788:AM796" si="991">AM787</f>
        <v>18</v>
      </c>
      <c r="AN788" s="142"/>
      <c r="AO788" s="134"/>
      <c r="AP788" s="134"/>
      <c r="AQ788" s="134"/>
      <c r="AR788" s="134"/>
      <c r="AS788" s="134"/>
      <c r="AT788" s="134"/>
      <c r="AU788" s="134"/>
      <c r="AV788" s="134"/>
      <c r="AW788" s="134"/>
      <c r="AX788" s="134"/>
      <c r="AY788" s="134"/>
      <c r="AZ788" s="134"/>
      <c r="BA788" s="134"/>
      <c r="BB788" s="134"/>
    </row>
    <row r="789">
      <c r="A789" s="283" t="str">
        <f>Data!A527</f>
        <v>Stratford-upon-Avon Town Council</v>
      </c>
      <c r="B789" s="140">
        <f>Data!E527</f>
        <v>43676</v>
      </c>
      <c r="C789" s="142">
        <f t="shared" ref="C789:U789" si="990">C788</f>
        <v>2857920</v>
      </c>
      <c r="D789" s="142">
        <f t="shared" si="990"/>
        <v>16296388</v>
      </c>
      <c r="E789" s="142">
        <f t="shared" si="990"/>
        <v>6229645</v>
      </c>
      <c r="F789" s="192">
        <f t="shared" si="990"/>
        <v>55419517</v>
      </c>
      <c r="G789" s="142">
        <f t="shared" si="990"/>
        <v>30817800</v>
      </c>
      <c r="H789" s="142">
        <f t="shared" si="990"/>
        <v>2065940</v>
      </c>
      <c r="I789" s="142">
        <f t="shared" si="990"/>
        <v>17320927</v>
      </c>
      <c r="J789" s="142">
        <f t="shared" si="990"/>
        <v>4894244</v>
      </c>
      <c r="K789" s="142">
        <f t="shared" si="990"/>
        <v>7346135</v>
      </c>
      <c r="L789" s="142">
        <f t="shared" si="990"/>
        <v>9281890</v>
      </c>
      <c r="M789" s="142">
        <f t="shared" si="990"/>
        <v>21774</v>
      </c>
      <c r="N789" s="142">
        <f t="shared" si="990"/>
        <v>8366856</v>
      </c>
      <c r="O789" s="142">
        <f t="shared" si="990"/>
        <v>3469700</v>
      </c>
      <c r="P789" s="142">
        <f t="shared" si="990"/>
        <v>148000</v>
      </c>
      <c r="Q789" s="142">
        <f t="shared" si="990"/>
        <v>578396</v>
      </c>
      <c r="R789" s="142">
        <f t="shared" si="990"/>
        <v>1371373</v>
      </c>
      <c r="S789" s="142">
        <f t="shared" si="990"/>
        <v>3245174</v>
      </c>
      <c r="T789" s="142">
        <f t="shared" si="990"/>
        <v>45478326</v>
      </c>
      <c r="U789" s="142">
        <f t="shared" si="990"/>
        <v>605421</v>
      </c>
      <c r="V789" s="142"/>
      <c r="W789" s="142"/>
      <c r="X789" s="142"/>
      <c r="Y789" s="142"/>
      <c r="Z789" s="142"/>
      <c r="AA789" s="142"/>
      <c r="AB789" s="142"/>
      <c r="AC789" s="142"/>
      <c r="AD789" s="142"/>
      <c r="AE789" s="142"/>
      <c r="AF789" s="142"/>
      <c r="AG789" s="146" t="s">
        <v>1284</v>
      </c>
      <c r="AH789" s="144">
        <f t="shared" si="293"/>
        <v>215815426</v>
      </c>
      <c r="AI789" s="145">
        <f t="shared" si="294"/>
        <v>43676</v>
      </c>
      <c r="AJ789" s="144">
        <f t="shared" si="297"/>
        <v>999</v>
      </c>
      <c r="AK789" s="146">
        <v>1.0</v>
      </c>
      <c r="AL789" s="164"/>
      <c r="AM789" s="146">
        <f t="shared" si="991"/>
        <v>18</v>
      </c>
      <c r="AN789" s="142"/>
      <c r="AO789" s="134"/>
      <c r="AP789" s="134"/>
      <c r="AQ789" s="134"/>
      <c r="AR789" s="134"/>
      <c r="AS789" s="134"/>
      <c r="AT789" s="134"/>
      <c r="AU789" s="134"/>
      <c r="AV789" s="134"/>
      <c r="AW789" s="134"/>
      <c r="AX789" s="134"/>
      <c r="AY789" s="134"/>
      <c r="AZ789" s="134"/>
      <c r="BA789" s="134"/>
      <c r="BB789" s="134"/>
    </row>
    <row r="790">
      <c r="A790" s="283" t="str">
        <f>Data!A559</f>
        <v>Uttlesford District Council</v>
      </c>
      <c r="B790" s="140">
        <f>Data!E559</f>
        <v>43676</v>
      </c>
      <c r="C790" s="142">
        <f t="shared" ref="C790:E790" si="992">C789</f>
        <v>2857920</v>
      </c>
      <c r="D790" s="142">
        <f t="shared" si="992"/>
        <v>16296388</v>
      </c>
      <c r="E790" s="142">
        <f t="shared" si="992"/>
        <v>6229645</v>
      </c>
      <c r="F790" s="141">
        <f>Data!D559+F789</f>
        <v>55507201</v>
      </c>
      <c r="G790" s="142">
        <f t="shared" ref="G790:U790" si="993">G789</f>
        <v>30817800</v>
      </c>
      <c r="H790" s="142">
        <f t="shared" si="993"/>
        <v>2065940</v>
      </c>
      <c r="I790" s="142">
        <f t="shared" si="993"/>
        <v>17320927</v>
      </c>
      <c r="J790" s="142">
        <f t="shared" si="993"/>
        <v>4894244</v>
      </c>
      <c r="K790" s="142">
        <f t="shared" si="993"/>
        <v>7346135</v>
      </c>
      <c r="L790" s="142">
        <f t="shared" si="993"/>
        <v>9281890</v>
      </c>
      <c r="M790" s="142">
        <f t="shared" si="993"/>
        <v>21774</v>
      </c>
      <c r="N790" s="142">
        <f t="shared" si="993"/>
        <v>8366856</v>
      </c>
      <c r="O790" s="142">
        <f t="shared" si="993"/>
        <v>3469700</v>
      </c>
      <c r="P790" s="142">
        <f t="shared" si="993"/>
        <v>148000</v>
      </c>
      <c r="Q790" s="142">
        <f t="shared" si="993"/>
        <v>578396</v>
      </c>
      <c r="R790" s="142">
        <f t="shared" si="993"/>
        <v>1371373</v>
      </c>
      <c r="S790" s="142">
        <f t="shared" si="993"/>
        <v>3245174</v>
      </c>
      <c r="T790" s="142">
        <f t="shared" si="993"/>
        <v>45478326</v>
      </c>
      <c r="U790" s="142">
        <f t="shared" si="993"/>
        <v>605421</v>
      </c>
      <c r="V790" s="142"/>
      <c r="W790" s="142"/>
      <c r="X790" s="142"/>
      <c r="Y790" s="142"/>
      <c r="Z790" s="142"/>
      <c r="AA790" s="142"/>
      <c r="AB790" s="142"/>
      <c r="AC790" s="142"/>
      <c r="AD790" s="142"/>
      <c r="AE790" s="142"/>
      <c r="AF790" s="142"/>
      <c r="AG790" s="146" t="s">
        <v>1284</v>
      </c>
      <c r="AH790" s="144">
        <f t="shared" si="293"/>
        <v>215903110</v>
      </c>
      <c r="AI790" s="145">
        <f t="shared" si="294"/>
        <v>43676</v>
      </c>
      <c r="AJ790" s="144">
        <f t="shared" si="297"/>
        <v>1000</v>
      </c>
      <c r="AK790" s="146">
        <v>1.0</v>
      </c>
      <c r="AL790" s="164"/>
      <c r="AM790" s="146">
        <f t="shared" si="991"/>
        <v>18</v>
      </c>
      <c r="AN790" s="142"/>
      <c r="AO790" s="134"/>
      <c r="AP790" s="134"/>
      <c r="AQ790" s="134"/>
      <c r="AR790" s="134"/>
      <c r="AS790" s="134"/>
      <c r="AT790" s="134"/>
      <c r="AU790" s="134"/>
      <c r="AV790" s="134"/>
      <c r="AW790" s="134"/>
      <c r="AX790" s="134"/>
      <c r="AY790" s="134"/>
      <c r="AZ790" s="134"/>
      <c r="BA790" s="134"/>
      <c r="BB790" s="134"/>
    </row>
    <row r="791">
      <c r="A791" s="282" t="str">
        <f>Data!A915</f>
        <v>Follonica Town Council</v>
      </c>
      <c r="B791" s="140">
        <f>Data!E915</f>
        <v>43676</v>
      </c>
      <c r="C791" s="142">
        <f t="shared" ref="C791:U791" si="994">C790</f>
        <v>2857920</v>
      </c>
      <c r="D791" s="142">
        <f t="shared" si="994"/>
        <v>16296388</v>
      </c>
      <c r="E791" s="142">
        <f t="shared" si="994"/>
        <v>6229645</v>
      </c>
      <c r="F791" s="142">
        <f t="shared" si="994"/>
        <v>55507201</v>
      </c>
      <c r="G791" s="142">
        <f t="shared" si="994"/>
        <v>30817800</v>
      </c>
      <c r="H791" s="142">
        <f t="shared" si="994"/>
        <v>2065940</v>
      </c>
      <c r="I791" s="192">
        <f t="shared" si="994"/>
        <v>17320927</v>
      </c>
      <c r="J791" s="142">
        <f t="shared" si="994"/>
        <v>4894244</v>
      </c>
      <c r="K791" s="142">
        <f t="shared" si="994"/>
        <v>7346135</v>
      </c>
      <c r="L791" s="142">
        <f t="shared" si="994"/>
        <v>9281890</v>
      </c>
      <c r="M791" s="142">
        <f t="shared" si="994"/>
        <v>21774</v>
      </c>
      <c r="N791" s="142">
        <f t="shared" si="994"/>
        <v>8366856</v>
      </c>
      <c r="O791" s="142">
        <f t="shared" si="994"/>
        <v>3469700</v>
      </c>
      <c r="P791" s="142">
        <f t="shared" si="994"/>
        <v>148000</v>
      </c>
      <c r="Q791" s="142">
        <f t="shared" si="994"/>
        <v>578396</v>
      </c>
      <c r="R791" s="142">
        <f t="shared" si="994"/>
        <v>1371373</v>
      </c>
      <c r="S791" s="142">
        <f t="shared" si="994"/>
        <v>3245174</v>
      </c>
      <c r="T791" s="142">
        <f t="shared" si="994"/>
        <v>45478326</v>
      </c>
      <c r="U791" s="142">
        <f t="shared" si="994"/>
        <v>605421</v>
      </c>
      <c r="V791" s="142"/>
      <c r="W791" s="142"/>
      <c r="X791" s="142"/>
      <c r="Y791" s="142"/>
      <c r="Z791" s="142"/>
      <c r="AA791" s="142"/>
      <c r="AB791" s="142"/>
      <c r="AC791" s="142"/>
      <c r="AD791" s="142"/>
      <c r="AE791" s="142"/>
      <c r="AF791" s="142"/>
      <c r="AG791" s="146" t="s">
        <v>2288</v>
      </c>
      <c r="AH791" s="144">
        <f t="shared" si="293"/>
        <v>215903110</v>
      </c>
      <c r="AI791" s="145">
        <f t="shared" si="294"/>
        <v>43676</v>
      </c>
      <c r="AJ791" s="144">
        <f t="shared" si="297"/>
        <v>1001</v>
      </c>
      <c r="AK791" s="146">
        <v>1.0</v>
      </c>
      <c r="AL791" s="146">
        <f>sum(AK166:AK791)</f>
        <v>1001</v>
      </c>
      <c r="AM791" s="146">
        <f t="shared" si="991"/>
        <v>18</v>
      </c>
      <c r="AN791" s="142"/>
      <c r="AO791" s="134"/>
      <c r="AP791" s="134"/>
      <c r="AQ791" s="134"/>
      <c r="AR791" s="134"/>
      <c r="AS791" s="134"/>
      <c r="AT791" s="134"/>
      <c r="AU791" s="134"/>
      <c r="AV791" s="134"/>
      <c r="AW791" s="134"/>
      <c r="AX791" s="134"/>
      <c r="AY791" s="134"/>
      <c r="AZ791" s="134"/>
      <c r="BA791" s="134"/>
      <c r="BB791" s="134"/>
    </row>
    <row r="792">
      <c r="A792" s="282" t="str">
        <f>Data!A39</f>
        <v>Darwin City Council</v>
      </c>
      <c r="B792" s="140">
        <f>Data!E39</f>
        <v>43676</v>
      </c>
      <c r="C792" s="141">
        <f>Data!D39+C791</f>
        <v>3006484</v>
      </c>
      <c r="D792" s="142">
        <f t="shared" ref="D792:H792" si="995">D791</f>
        <v>16296388</v>
      </c>
      <c r="E792" s="142">
        <f t="shared" si="995"/>
        <v>6229645</v>
      </c>
      <c r="F792" s="142">
        <f t="shared" si="995"/>
        <v>55507201</v>
      </c>
      <c r="G792" s="142">
        <f t="shared" si="995"/>
        <v>30817800</v>
      </c>
      <c r="H792" s="142">
        <f t="shared" si="995"/>
        <v>2065940</v>
      </c>
      <c r="I792" s="142">
        <f>I787</f>
        <v>17320927</v>
      </c>
      <c r="J792" s="142">
        <f t="shared" ref="J792:U792" si="996">J791</f>
        <v>4894244</v>
      </c>
      <c r="K792" s="142">
        <f t="shared" si="996"/>
        <v>7346135</v>
      </c>
      <c r="L792" s="142">
        <f t="shared" si="996"/>
        <v>9281890</v>
      </c>
      <c r="M792" s="142">
        <f t="shared" si="996"/>
        <v>21774</v>
      </c>
      <c r="N792" s="142">
        <f t="shared" si="996"/>
        <v>8366856</v>
      </c>
      <c r="O792" s="142">
        <f t="shared" si="996"/>
        <v>3469700</v>
      </c>
      <c r="P792" s="142">
        <f t="shared" si="996"/>
        <v>148000</v>
      </c>
      <c r="Q792" s="142">
        <f t="shared" si="996"/>
        <v>578396</v>
      </c>
      <c r="R792" s="142">
        <f t="shared" si="996"/>
        <v>1371373</v>
      </c>
      <c r="S792" s="142">
        <f t="shared" si="996"/>
        <v>3245174</v>
      </c>
      <c r="T792" s="142">
        <f t="shared" si="996"/>
        <v>45478326</v>
      </c>
      <c r="U792" s="142">
        <f t="shared" si="996"/>
        <v>605421</v>
      </c>
      <c r="V792" s="142"/>
      <c r="W792" s="142"/>
      <c r="X792" s="142"/>
      <c r="Y792" s="142"/>
      <c r="Z792" s="142"/>
      <c r="AA792" s="142"/>
      <c r="AB792" s="142"/>
      <c r="AC792" s="142"/>
      <c r="AD792" s="142"/>
      <c r="AE792" s="142"/>
      <c r="AF792" s="142"/>
      <c r="AG792" s="146" t="s">
        <v>974</v>
      </c>
      <c r="AH792" s="144">
        <f t="shared" si="293"/>
        <v>216051674</v>
      </c>
      <c r="AI792" s="145">
        <f t="shared" si="294"/>
        <v>43676</v>
      </c>
      <c r="AJ792" s="144">
        <f t="shared" si="297"/>
        <v>1002</v>
      </c>
      <c r="AK792" s="142">
        <v>1.0</v>
      </c>
      <c r="AL792" s="146">
        <f>sum(AK166:AK792)</f>
        <v>1002</v>
      </c>
      <c r="AM792" s="146">
        <f t="shared" si="991"/>
        <v>18</v>
      </c>
      <c r="AN792" s="142"/>
      <c r="AO792" s="134"/>
      <c r="AP792" s="134"/>
      <c r="AQ792" s="134"/>
      <c r="AR792" s="134"/>
      <c r="AS792" s="134"/>
      <c r="AT792" s="134"/>
      <c r="AU792" s="134"/>
      <c r="AV792" s="134"/>
      <c r="AW792" s="134"/>
      <c r="AX792" s="134"/>
      <c r="AY792" s="134"/>
      <c r="AZ792" s="134"/>
      <c r="BA792" s="134"/>
      <c r="BB792" s="134"/>
    </row>
    <row r="793">
      <c r="A793" s="282" t="str">
        <f>Data!A55</f>
        <v>Indigo Shire Council</v>
      </c>
      <c r="B793" s="140">
        <f>Data!E55</f>
        <v>43676</v>
      </c>
      <c r="C793" s="141">
        <f>Data!D55+C792</f>
        <v>3022973</v>
      </c>
      <c r="D793" s="142">
        <f t="shared" ref="D793:U793" si="997">D792</f>
        <v>16296388</v>
      </c>
      <c r="E793" s="142">
        <f t="shared" si="997"/>
        <v>6229645</v>
      </c>
      <c r="F793" s="142">
        <f t="shared" si="997"/>
        <v>55507201</v>
      </c>
      <c r="G793" s="142">
        <f t="shared" si="997"/>
        <v>30817800</v>
      </c>
      <c r="H793" s="142">
        <f t="shared" si="997"/>
        <v>2065940</v>
      </c>
      <c r="I793" s="142">
        <f t="shared" si="997"/>
        <v>17320927</v>
      </c>
      <c r="J793" s="142">
        <f t="shared" si="997"/>
        <v>4894244</v>
      </c>
      <c r="K793" s="142">
        <f t="shared" si="997"/>
        <v>7346135</v>
      </c>
      <c r="L793" s="142">
        <f t="shared" si="997"/>
        <v>9281890</v>
      </c>
      <c r="M793" s="142">
        <f t="shared" si="997"/>
        <v>21774</v>
      </c>
      <c r="N793" s="142">
        <f t="shared" si="997"/>
        <v>8366856</v>
      </c>
      <c r="O793" s="142">
        <f t="shared" si="997"/>
        <v>3469700</v>
      </c>
      <c r="P793" s="142">
        <f t="shared" si="997"/>
        <v>148000</v>
      </c>
      <c r="Q793" s="142">
        <f t="shared" si="997"/>
        <v>578396</v>
      </c>
      <c r="R793" s="142">
        <f t="shared" si="997"/>
        <v>1371373</v>
      </c>
      <c r="S793" s="142">
        <f t="shared" si="997"/>
        <v>3245174</v>
      </c>
      <c r="T793" s="142">
        <f t="shared" si="997"/>
        <v>45478326</v>
      </c>
      <c r="U793" s="142">
        <f t="shared" si="997"/>
        <v>605421</v>
      </c>
      <c r="V793" s="142"/>
      <c r="W793" s="142"/>
      <c r="X793" s="142"/>
      <c r="Y793" s="142"/>
      <c r="Z793" s="142"/>
      <c r="AA793" s="142"/>
      <c r="AB793" s="142"/>
      <c r="AC793" s="142"/>
      <c r="AD793" s="142"/>
      <c r="AE793" s="142"/>
      <c r="AF793" s="142"/>
      <c r="AG793" s="146" t="s">
        <v>974</v>
      </c>
      <c r="AH793" s="144">
        <f t="shared" si="293"/>
        <v>216068163</v>
      </c>
      <c r="AI793" s="145">
        <f t="shared" si="294"/>
        <v>43676</v>
      </c>
      <c r="AJ793" s="144">
        <f t="shared" si="297"/>
        <v>1003</v>
      </c>
      <c r="AK793" s="142">
        <v>1.0</v>
      </c>
      <c r="AL793" s="146">
        <f>sum(AK166:AK793)</f>
        <v>1003</v>
      </c>
      <c r="AM793" s="146">
        <f t="shared" si="991"/>
        <v>18</v>
      </c>
      <c r="AN793" s="142"/>
      <c r="AO793" s="134"/>
      <c r="AP793" s="134"/>
      <c r="AQ793" s="134"/>
      <c r="AR793" s="134"/>
      <c r="AS793" s="134"/>
      <c r="AT793" s="134"/>
      <c r="AU793" s="134"/>
      <c r="AV793" s="134"/>
      <c r="AW793" s="134"/>
      <c r="AX793" s="134"/>
      <c r="AY793" s="134"/>
      <c r="AZ793" s="134"/>
      <c r="BA793" s="134"/>
      <c r="BB793" s="134"/>
    </row>
    <row r="794">
      <c r="A794" s="282" t="str">
        <f>Data!A907</f>
        <v>Cervia Town Council</v>
      </c>
      <c r="B794" s="140">
        <f>Data!E907</f>
        <v>43676</v>
      </c>
      <c r="C794" s="142">
        <f t="shared" ref="C794:U794" si="998">C793</f>
        <v>3022973</v>
      </c>
      <c r="D794" s="142">
        <f t="shared" si="998"/>
        <v>16296388</v>
      </c>
      <c r="E794" s="142">
        <f t="shared" si="998"/>
        <v>6229645</v>
      </c>
      <c r="F794" s="142">
        <f t="shared" si="998"/>
        <v>55507201</v>
      </c>
      <c r="G794" s="142">
        <f t="shared" si="998"/>
        <v>30817800</v>
      </c>
      <c r="H794" s="142">
        <f t="shared" si="998"/>
        <v>2065940</v>
      </c>
      <c r="I794" s="192">
        <f t="shared" si="998"/>
        <v>17320927</v>
      </c>
      <c r="J794" s="142">
        <f t="shared" si="998"/>
        <v>4894244</v>
      </c>
      <c r="K794" s="142">
        <f t="shared" si="998"/>
        <v>7346135</v>
      </c>
      <c r="L794" s="142">
        <f t="shared" si="998"/>
        <v>9281890</v>
      </c>
      <c r="M794" s="142">
        <f t="shared" si="998"/>
        <v>21774</v>
      </c>
      <c r="N794" s="142">
        <f t="shared" si="998"/>
        <v>8366856</v>
      </c>
      <c r="O794" s="142">
        <f t="shared" si="998"/>
        <v>3469700</v>
      </c>
      <c r="P794" s="142">
        <f t="shared" si="998"/>
        <v>148000</v>
      </c>
      <c r="Q794" s="142">
        <f t="shared" si="998"/>
        <v>578396</v>
      </c>
      <c r="R794" s="142">
        <f t="shared" si="998"/>
        <v>1371373</v>
      </c>
      <c r="S794" s="142">
        <f t="shared" si="998"/>
        <v>3245174</v>
      </c>
      <c r="T794" s="142">
        <f t="shared" si="998"/>
        <v>45478326</v>
      </c>
      <c r="U794" s="142">
        <f t="shared" si="998"/>
        <v>605421</v>
      </c>
      <c r="V794" s="142"/>
      <c r="W794" s="142"/>
      <c r="X794" s="142"/>
      <c r="Y794" s="142"/>
      <c r="Z794" s="142"/>
      <c r="AA794" s="142"/>
      <c r="AB794" s="142"/>
      <c r="AC794" s="142"/>
      <c r="AD794" s="142"/>
      <c r="AE794" s="142"/>
      <c r="AF794" s="142"/>
      <c r="AG794" s="146" t="s">
        <v>2288</v>
      </c>
      <c r="AH794" s="144">
        <f t="shared" si="293"/>
        <v>216068163</v>
      </c>
      <c r="AI794" s="145">
        <f t="shared" si="294"/>
        <v>43676</v>
      </c>
      <c r="AJ794" s="144">
        <f t="shared" si="297"/>
        <v>1004</v>
      </c>
      <c r="AK794" s="142">
        <v>1.0</v>
      </c>
      <c r="AL794" s="146">
        <f>sum(AK166:AK794)</f>
        <v>1004</v>
      </c>
      <c r="AM794" s="146">
        <f t="shared" si="991"/>
        <v>18</v>
      </c>
      <c r="AN794" s="142"/>
      <c r="AO794" s="134"/>
      <c r="AP794" s="134"/>
      <c r="AQ794" s="134"/>
      <c r="AR794" s="134"/>
      <c r="AS794" s="134"/>
      <c r="AT794" s="134"/>
      <c r="AU794" s="134"/>
      <c r="AV794" s="134"/>
      <c r="AW794" s="134"/>
      <c r="AX794" s="134"/>
      <c r="AY794" s="134"/>
      <c r="AZ794" s="134"/>
      <c r="BA794" s="134"/>
      <c r="BB794" s="134"/>
    </row>
    <row r="795">
      <c r="A795" s="282" t="s">
        <v>2514</v>
      </c>
      <c r="B795" s="140">
        <v>43676.0</v>
      </c>
      <c r="C795" s="142">
        <f t="shared" ref="C795:C797" si="1001">C793</f>
        <v>3022973</v>
      </c>
      <c r="D795" s="142">
        <f t="shared" ref="D795:M795" si="999">D794</f>
        <v>16296388</v>
      </c>
      <c r="E795" s="142">
        <f t="shared" si="999"/>
        <v>6229645</v>
      </c>
      <c r="F795" s="142">
        <f t="shared" si="999"/>
        <v>55507201</v>
      </c>
      <c r="G795" s="142">
        <f t="shared" si="999"/>
        <v>30817800</v>
      </c>
      <c r="H795" s="142">
        <f t="shared" si="999"/>
        <v>2065940</v>
      </c>
      <c r="I795" s="142">
        <f t="shared" si="999"/>
        <v>17320927</v>
      </c>
      <c r="J795" s="142">
        <f t="shared" si="999"/>
        <v>4894244</v>
      </c>
      <c r="K795" s="142">
        <f t="shared" si="999"/>
        <v>7346135</v>
      </c>
      <c r="L795" s="142">
        <f t="shared" si="999"/>
        <v>9281890</v>
      </c>
      <c r="M795" s="142">
        <f t="shared" si="999"/>
        <v>21774</v>
      </c>
      <c r="N795" s="141">
        <f>Data!D1080+Data!D1081+Data!D1086+N794</f>
        <v>16070612</v>
      </c>
      <c r="O795" s="142">
        <f t="shared" ref="O795:U795" si="1000">O794</f>
        <v>3469700</v>
      </c>
      <c r="P795" s="142">
        <f t="shared" si="1000"/>
        <v>148000</v>
      </c>
      <c r="Q795" s="142">
        <f t="shared" si="1000"/>
        <v>578396</v>
      </c>
      <c r="R795" s="142">
        <f t="shared" si="1000"/>
        <v>1371373</v>
      </c>
      <c r="S795" s="142">
        <f t="shared" si="1000"/>
        <v>3245174</v>
      </c>
      <c r="T795" s="142">
        <f t="shared" si="1000"/>
        <v>45478326</v>
      </c>
      <c r="U795" s="142">
        <f t="shared" si="1000"/>
        <v>605421</v>
      </c>
      <c r="V795" s="142"/>
      <c r="W795" s="142"/>
      <c r="X795" s="142"/>
      <c r="Y795" s="142"/>
      <c r="Z795" s="142"/>
      <c r="AA795" s="142"/>
      <c r="AB795" s="142"/>
      <c r="AC795" s="142"/>
      <c r="AD795" s="142"/>
      <c r="AE795" s="142"/>
      <c r="AF795" s="142"/>
      <c r="AG795" s="146" t="s">
        <v>2519</v>
      </c>
      <c r="AH795" s="144">
        <f t="shared" si="293"/>
        <v>223771919</v>
      </c>
      <c r="AI795" s="145">
        <f t="shared" si="294"/>
        <v>43676</v>
      </c>
      <c r="AJ795" s="144">
        <f t="shared" si="297"/>
        <v>1007</v>
      </c>
      <c r="AK795" s="142">
        <v>3.0</v>
      </c>
      <c r="AL795" s="146">
        <f t="shared" ref="AL795:AL796" si="1004">sum(AK166:AK795)</f>
        <v>1007</v>
      </c>
      <c r="AM795" s="146">
        <f t="shared" si="991"/>
        <v>18</v>
      </c>
      <c r="AN795" s="142"/>
      <c r="AO795" s="134"/>
      <c r="AP795" s="134"/>
      <c r="AQ795" s="134"/>
      <c r="AR795" s="134"/>
      <c r="AS795" s="134"/>
      <c r="AT795" s="134"/>
      <c r="AU795" s="134"/>
      <c r="AV795" s="134"/>
      <c r="AW795" s="134"/>
      <c r="AX795" s="134"/>
      <c r="AY795" s="134"/>
      <c r="AZ795" s="134"/>
      <c r="BA795" s="134"/>
      <c r="BB795" s="134"/>
    </row>
    <row r="796">
      <c r="A796" s="283" t="str">
        <f>Data!A832</f>
        <v>Poing Municipal Council</v>
      </c>
      <c r="B796" s="140">
        <f>Data!E832</f>
        <v>43676</v>
      </c>
      <c r="C796" s="142">
        <f t="shared" si="1001"/>
        <v>3022973</v>
      </c>
      <c r="D796" s="142">
        <f t="shared" ref="D796:J796" si="1002">D795</f>
        <v>16296388</v>
      </c>
      <c r="E796" s="142">
        <f t="shared" si="1002"/>
        <v>6229645</v>
      </c>
      <c r="F796" s="142">
        <f t="shared" si="1002"/>
        <v>55507201</v>
      </c>
      <c r="G796" s="142">
        <f t="shared" si="1002"/>
        <v>30817800</v>
      </c>
      <c r="H796" s="142">
        <f t="shared" si="1002"/>
        <v>2065940</v>
      </c>
      <c r="I796" s="142">
        <f t="shared" si="1002"/>
        <v>17320927</v>
      </c>
      <c r="J796" s="142">
        <f t="shared" si="1002"/>
        <v>4894244</v>
      </c>
      <c r="K796" s="210">
        <f>Data!D832+K795</f>
        <v>7362088</v>
      </c>
      <c r="L796" s="142">
        <f t="shared" ref="L796:U796" si="1003">L795</f>
        <v>9281890</v>
      </c>
      <c r="M796" s="142">
        <f t="shared" si="1003"/>
        <v>21774</v>
      </c>
      <c r="N796" s="142">
        <f t="shared" si="1003"/>
        <v>16070612</v>
      </c>
      <c r="O796" s="142">
        <f t="shared" si="1003"/>
        <v>3469700</v>
      </c>
      <c r="P796" s="142">
        <f t="shared" si="1003"/>
        <v>148000</v>
      </c>
      <c r="Q796" s="142">
        <f t="shared" si="1003"/>
        <v>578396</v>
      </c>
      <c r="R796" s="142">
        <f t="shared" si="1003"/>
        <v>1371373</v>
      </c>
      <c r="S796" s="142">
        <f t="shared" si="1003"/>
        <v>3245174</v>
      </c>
      <c r="T796" s="142">
        <f t="shared" si="1003"/>
        <v>45478326</v>
      </c>
      <c r="U796" s="142">
        <f t="shared" si="1003"/>
        <v>605421</v>
      </c>
      <c r="V796" s="142"/>
      <c r="W796" s="142"/>
      <c r="X796" s="142"/>
      <c r="Y796" s="142"/>
      <c r="Z796" s="142"/>
      <c r="AA796" s="142"/>
      <c r="AB796" s="142"/>
      <c r="AC796" s="142"/>
      <c r="AD796" s="142"/>
      <c r="AE796" s="142"/>
      <c r="AF796" s="142"/>
      <c r="AG796" s="168" t="s">
        <v>2360</v>
      </c>
      <c r="AH796" s="144">
        <f t="shared" si="293"/>
        <v>223787872</v>
      </c>
      <c r="AI796" s="145">
        <f t="shared" si="294"/>
        <v>43676</v>
      </c>
      <c r="AJ796" s="144">
        <f t="shared" si="297"/>
        <v>1008</v>
      </c>
      <c r="AK796" s="276">
        <v>1.0</v>
      </c>
      <c r="AL796" s="146">
        <f t="shared" si="1004"/>
        <v>1007</v>
      </c>
      <c r="AM796" s="146">
        <f t="shared" si="991"/>
        <v>18</v>
      </c>
      <c r="AN796" s="142"/>
      <c r="AO796" s="134"/>
      <c r="AP796" s="134"/>
      <c r="AQ796" s="134"/>
      <c r="AR796" s="134"/>
      <c r="AS796" s="134"/>
      <c r="AT796" s="134"/>
      <c r="AU796" s="134"/>
      <c r="AV796" s="134"/>
      <c r="AW796" s="134"/>
      <c r="AX796" s="134"/>
      <c r="AY796" s="134"/>
      <c r="AZ796" s="134"/>
      <c r="BA796" s="134"/>
      <c r="BB796" s="134"/>
    </row>
    <row r="797">
      <c r="A797" s="282" t="s">
        <v>2514</v>
      </c>
      <c r="B797" s="140">
        <v>43677.0</v>
      </c>
      <c r="C797" s="142">
        <f t="shared" si="1001"/>
        <v>3022973</v>
      </c>
      <c r="D797" s="142">
        <f t="shared" ref="D797:M797" si="1005">D796</f>
        <v>16296388</v>
      </c>
      <c r="E797" s="142">
        <f t="shared" si="1005"/>
        <v>6229645</v>
      </c>
      <c r="F797" s="142">
        <f t="shared" si="1005"/>
        <v>55507201</v>
      </c>
      <c r="G797" s="142">
        <f t="shared" si="1005"/>
        <v>30817800</v>
      </c>
      <c r="H797" s="142">
        <f t="shared" si="1005"/>
        <v>2065940</v>
      </c>
      <c r="I797" s="142">
        <f t="shared" si="1005"/>
        <v>17320927</v>
      </c>
      <c r="J797" s="142">
        <f t="shared" si="1005"/>
        <v>4894244</v>
      </c>
      <c r="K797" s="142">
        <f t="shared" si="1005"/>
        <v>7362088</v>
      </c>
      <c r="L797" s="142">
        <f t="shared" si="1005"/>
        <v>9281890</v>
      </c>
      <c r="M797" s="142">
        <f t="shared" si="1005"/>
        <v>21774</v>
      </c>
      <c r="N797" s="141">
        <f>Data!D1092+Data!D1100+N796</f>
        <v>16083008</v>
      </c>
      <c r="O797" s="142">
        <f t="shared" ref="O797:U797" si="1006">O796</f>
        <v>3469700</v>
      </c>
      <c r="P797" s="142">
        <f t="shared" si="1006"/>
        <v>148000</v>
      </c>
      <c r="Q797" s="142">
        <f t="shared" si="1006"/>
        <v>578396</v>
      </c>
      <c r="R797" s="142">
        <f t="shared" si="1006"/>
        <v>1371373</v>
      </c>
      <c r="S797" s="142">
        <f t="shared" si="1006"/>
        <v>3245174</v>
      </c>
      <c r="T797" s="142">
        <f t="shared" si="1006"/>
        <v>45478326</v>
      </c>
      <c r="U797" s="142">
        <f t="shared" si="1006"/>
        <v>605421</v>
      </c>
      <c r="V797" s="142"/>
      <c r="W797" s="142"/>
      <c r="X797" s="142"/>
      <c r="Y797" s="142"/>
      <c r="Z797" s="142"/>
      <c r="AA797" s="142"/>
      <c r="AB797" s="142"/>
      <c r="AC797" s="142"/>
      <c r="AD797" s="142"/>
      <c r="AE797" s="142"/>
      <c r="AF797" s="142"/>
      <c r="AG797" s="146" t="s">
        <v>2519</v>
      </c>
      <c r="AH797" s="144">
        <f t="shared" si="293"/>
        <v>223800268</v>
      </c>
      <c r="AI797" s="145">
        <f t="shared" si="294"/>
        <v>43677</v>
      </c>
      <c r="AJ797" s="144">
        <f t="shared" si="297"/>
        <v>1010</v>
      </c>
      <c r="AK797" s="142">
        <v>2.0</v>
      </c>
      <c r="AL797" s="146">
        <f t="shared" ref="AL797:AL798" si="1008">sum(AK166:AK797)</f>
        <v>1010</v>
      </c>
      <c r="AM797" s="146">
        <f>AM795</f>
        <v>18</v>
      </c>
      <c r="AN797" s="142"/>
      <c r="AO797" s="134"/>
      <c r="AP797" s="134"/>
      <c r="AQ797" s="134"/>
      <c r="AR797" s="134"/>
      <c r="AS797" s="134"/>
      <c r="AT797" s="134"/>
      <c r="AU797" s="134"/>
      <c r="AV797" s="134"/>
      <c r="AW797" s="134"/>
      <c r="AX797" s="134"/>
      <c r="AY797" s="134"/>
      <c r="AZ797" s="134"/>
      <c r="BA797" s="134"/>
      <c r="BB797" s="134"/>
    </row>
    <row r="798">
      <c r="A798" s="283" t="str">
        <f>Data!A966</f>
        <v>Vicchio Town Council</v>
      </c>
      <c r="B798" s="140">
        <f>Data!E966</f>
        <v>43677</v>
      </c>
      <c r="C798" s="142">
        <f t="shared" ref="C798:U798" si="1007">C797</f>
        <v>3022973</v>
      </c>
      <c r="D798" s="142">
        <f t="shared" si="1007"/>
        <v>16296388</v>
      </c>
      <c r="E798" s="142">
        <f t="shared" si="1007"/>
        <v>6229645</v>
      </c>
      <c r="F798" s="142">
        <f t="shared" si="1007"/>
        <v>55507201</v>
      </c>
      <c r="G798" s="142">
        <f t="shared" si="1007"/>
        <v>30817800</v>
      </c>
      <c r="H798" s="142">
        <f t="shared" si="1007"/>
        <v>2065940</v>
      </c>
      <c r="I798" s="176">
        <f t="shared" si="1007"/>
        <v>17320927</v>
      </c>
      <c r="J798" s="142">
        <f t="shared" si="1007"/>
        <v>4894244</v>
      </c>
      <c r="K798" s="142">
        <f t="shared" si="1007"/>
        <v>7362088</v>
      </c>
      <c r="L798" s="142">
        <f t="shared" si="1007"/>
        <v>9281890</v>
      </c>
      <c r="M798" s="142">
        <f t="shared" si="1007"/>
        <v>21774</v>
      </c>
      <c r="N798" s="286">
        <f t="shared" si="1007"/>
        <v>16083008</v>
      </c>
      <c r="O798" s="142">
        <f t="shared" si="1007"/>
        <v>3469700</v>
      </c>
      <c r="P798" s="142">
        <f t="shared" si="1007"/>
        <v>148000</v>
      </c>
      <c r="Q798" s="142">
        <f t="shared" si="1007"/>
        <v>578396</v>
      </c>
      <c r="R798" s="142">
        <f t="shared" si="1007"/>
        <v>1371373</v>
      </c>
      <c r="S798" s="142">
        <f t="shared" si="1007"/>
        <v>3245174</v>
      </c>
      <c r="T798" s="142">
        <f t="shared" si="1007"/>
        <v>45478326</v>
      </c>
      <c r="U798" s="142">
        <f t="shared" si="1007"/>
        <v>605421</v>
      </c>
      <c r="V798" s="142"/>
      <c r="W798" s="142"/>
      <c r="X798" s="142"/>
      <c r="Y798" s="142"/>
      <c r="Z798" s="142"/>
      <c r="AA798" s="142"/>
      <c r="AB798" s="142"/>
      <c r="AC798" s="142"/>
      <c r="AD798" s="142"/>
      <c r="AE798" s="142"/>
      <c r="AF798" s="142"/>
      <c r="AG798" s="168" t="s">
        <v>2288</v>
      </c>
      <c r="AH798" s="144">
        <f t="shared" si="293"/>
        <v>223800268</v>
      </c>
      <c r="AI798" s="145">
        <f t="shared" si="294"/>
        <v>43677</v>
      </c>
      <c r="AJ798" s="144">
        <f t="shared" si="297"/>
        <v>1011</v>
      </c>
      <c r="AK798" s="276">
        <v>1.0</v>
      </c>
      <c r="AL798" s="146">
        <f t="shared" si="1008"/>
        <v>1010</v>
      </c>
      <c r="AM798" s="146">
        <f>AM797</f>
        <v>18</v>
      </c>
      <c r="AN798" s="142"/>
      <c r="AO798" s="134"/>
      <c r="AP798" s="134"/>
      <c r="AQ798" s="134"/>
      <c r="AR798" s="134"/>
      <c r="AS798" s="134"/>
      <c r="AT798" s="134"/>
      <c r="AU798" s="134"/>
      <c r="AV798" s="134"/>
      <c r="AW798" s="134"/>
      <c r="AX798" s="134"/>
      <c r="AY798" s="134"/>
      <c r="AZ798" s="134"/>
      <c r="BA798" s="134"/>
      <c r="BB798" s="134"/>
    </row>
    <row r="799">
      <c r="A799" s="283" t="str">
        <f>Data!A342</f>
        <v>Horsforth Town Council</v>
      </c>
      <c r="B799" s="140">
        <f>Data!E342</f>
        <v>43677</v>
      </c>
      <c r="C799" s="142">
        <f t="shared" ref="C799:U799" si="1009">C798</f>
        <v>3022973</v>
      </c>
      <c r="D799" s="142">
        <f t="shared" si="1009"/>
        <v>16296388</v>
      </c>
      <c r="E799" s="142">
        <f t="shared" si="1009"/>
        <v>6229645</v>
      </c>
      <c r="F799" s="192">
        <f t="shared" si="1009"/>
        <v>55507201</v>
      </c>
      <c r="G799" s="142">
        <f t="shared" si="1009"/>
        <v>30817800</v>
      </c>
      <c r="H799" s="142">
        <f t="shared" si="1009"/>
        <v>2065940</v>
      </c>
      <c r="I799" s="142">
        <f t="shared" si="1009"/>
        <v>17320927</v>
      </c>
      <c r="J799" s="142">
        <f t="shared" si="1009"/>
        <v>4894244</v>
      </c>
      <c r="K799" s="142">
        <f t="shared" si="1009"/>
        <v>7362088</v>
      </c>
      <c r="L799" s="142">
        <f t="shared" si="1009"/>
        <v>9281890</v>
      </c>
      <c r="M799" s="142">
        <f t="shared" si="1009"/>
        <v>21774</v>
      </c>
      <c r="N799" s="286">
        <f t="shared" si="1009"/>
        <v>16083008</v>
      </c>
      <c r="O799" s="142">
        <f t="shared" si="1009"/>
        <v>3469700</v>
      </c>
      <c r="P799" s="142">
        <f t="shared" si="1009"/>
        <v>148000</v>
      </c>
      <c r="Q799" s="142">
        <f t="shared" si="1009"/>
        <v>578396</v>
      </c>
      <c r="R799" s="142">
        <f t="shared" si="1009"/>
        <v>1371373</v>
      </c>
      <c r="S799" s="142">
        <f t="shared" si="1009"/>
        <v>3245174</v>
      </c>
      <c r="T799" s="142">
        <f t="shared" si="1009"/>
        <v>45478326</v>
      </c>
      <c r="U799" s="142">
        <f t="shared" si="1009"/>
        <v>605421</v>
      </c>
      <c r="V799" s="142"/>
      <c r="W799" s="142"/>
      <c r="X799" s="142"/>
      <c r="Y799" s="142"/>
      <c r="Z799" s="142"/>
      <c r="AA799" s="142"/>
      <c r="AB799" s="142"/>
      <c r="AC799" s="142"/>
      <c r="AD799" s="142"/>
      <c r="AE799" s="142"/>
      <c r="AF799" s="142"/>
      <c r="AG799" s="146" t="s">
        <v>1284</v>
      </c>
      <c r="AH799" s="144">
        <f t="shared" si="293"/>
        <v>223800268</v>
      </c>
      <c r="AI799" s="145">
        <f t="shared" si="294"/>
        <v>43677</v>
      </c>
      <c r="AJ799" s="144">
        <f t="shared" si="297"/>
        <v>1012</v>
      </c>
      <c r="AK799" s="142">
        <v>1.0</v>
      </c>
      <c r="AL799" s="164"/>
      <c r="AM799" s="146">
        <f t="shared" ref="AM799:AM801" si="1011">AM797</f>
        <v>18</v>
      </c>
      <c r="AN799" s="142"/>
      <c r="AO799" s="134"/>
      <c r="AP799" s="134"/>
      <c r="AQ799" s="134"/>
      <c r="AR799" s="134"/>
      <c r="AS799" s="134"/>
      <c r="AT799" s="134"/>
      <c r="AU799" s="134"/>
      <c r="AV799" s="134"/>
      <c r="AW799" s="134"/>
      <c r="AX799" s="134"/>
      <c r="AY799" s="134"/>
      <c r="AZ799" s="134"/>
      <c r="BA799" s="134"/>
      <c r="BB799" s="134"/>
    </row>
    <row r="800">
      <c r="A800" s="283" t="str">
        <f>Data!A422</f>
        <v>Nailsea Town Council</v>
      </c>
      <c r="B800" s="140">
        <f>Data!E422</f>
        <v>43677</v>
      </c>
      <c r="C800" s="142">
        <f t="shared" ref="C800:U800" si="1010">C799</f>
        <v>3022973</v>
      </c>
      <c r="D800" s="142">
        <f t="shared" si="1010"/>
        <v>16296388</v>
      </c>
      <c r="E800" s="142">
        <f t="shared" si="1010"/>
        <v>6229645</v>
      </c>
      <c r="F800" s="192">
        <f t="shared" si="1010"/>
        <v>55507201</v>
      </c>
      <c r="G800" s="142">
        <f t="shared" si="1010"/>
        <v>30817800</v>
      </c>
      <c r="H800" s="142">
        <f t="shared" si="1010"/>
        <v>2065940</v>
      </c>
      <c r="I800" s="142">
        <f t="shared" si="1010"/>
        <v>17320927</v>
      </c>
      <c r="J800" s="142">
        <f t="shared" si="1010"/>
        <v>4894244</v>
      </c>
      <c r="K800" s="142">
        <f t="shared" si="1010"/>
        <v>7362088</v>
      </c>
      <c r="L800" s="142">
        <f t="shared" si="1010"/>
        <v>9281890</v>
      </c>
      <c r="M800" s="142">
        <f t="shared" si="1010"/>
        <v>21774</v>
      </c>
      <c r="N800" s="286">
        <f t="shared" si="1010"/>
        <v>16083008</v>
      </c>
      <c r="O800" s="142">
        <f t="shared" si="1010"/>
        <v>3469700</v>
      </c>
      <c r="P800" s="142">
        <f t="shared" si="1010"/>
        <v>148000</v>
      </c>
      <c r="Q800" s="142">
        <f t="shared" si="1010"/>
        <v>578396</v>
      </c>
      <c r="R800" s="142">
        <f t="shared" si="1010"/>
        <v>1371373</v>
      </c>
      <c r="S800" s="142">
        <f t="shared" si="1010"/>
        <v>3245174</v>
      </c>
      <c r="T800" s="142">
        <f t="shared" si="1010"/>
        <v>45478326</v>
      </c>
      <c r="U800" s="142">
        <f t="shared" si="1010"/>
        <v>605421</v>
      </c>
      <c r="V800" s="142"/>
      <c r="W800" s="142"/>
      <c r="X800" s="142"/>
      <c r="Y800" s="142"/>
      <c r="Z800" s="142"/>
      <c r="AA800" s="142"/>
      <c r="AB800" s="142"/>
      <c r="AC800" s="142"/>
      <c r="AD800" s="142"/>
      <c r="AE800" s="142"/>
      <c r="AF800" s="142"/>
      <c r="AG800" s="146" t="s">
        <v>1284</v>
      </c>
      <c r="AH800" s="144">
        <f t="shared" si="293"/>
        <v>223800268</v>
      </c>
      <c r="AI800" s="145">
        <f t="shared" si="294"/>
        <v>43677</v>
      </c>
      <c r="AJ800" s="144">
        <f t="shared" si="297"/>
        <v>1013</v>
      </c>
      <c r="AK800" s="142">
        <v>1.0</v>
      </c>
      <c r="AL800" s="164"/>
      <c r="AM800" s="146">
        <f t="shared" si="1011"/>
        <v>18</v>
      </c>
      <c r="AN800" s="142"/>
      <c r="AO800" s="134"/>
      <c r="AP800" s="134"/>
      <c r="AQ800" s="134"/>
      <c r="AR800" s="134"/>
      <c r="AS800" s="134"/>
      <c r="AT800" s="134"/>
      <c r="AU800" s="134"/>
      <c r="AV800" s="134"/>
      <c r="AW800" s="134"/>
      <c r="AX800" s="134"/>
      <c r="AY800" s="134"/>
      <c r="AZ800" s="134"/>
      <c r="BA800" s="134"/>
      <c r="BB800" s="134"/>
    </row>
    <row r="801">
      <c r="A801" s="283" t="str">
        <f>Data!A361</f>
        <v>Kenilworth Town Council</v>
      </c>
      <c r="B801" s="140">
        <f>Data!E361</f>
        <v>43678</v>
      </c>
      <c r="C801" s="142">
        <f t="shared" ref="C801:U801" si="1012">C800</f>
        <v>3022973</v>
      </c>
      <c r="D801" s="142">
        <f t="shared" si="1012"/>
        <v>16296388</v>
      </c>
      <c r="E801" s="142">
        <f t="shared" si="1012"/>
        <v>6229645</v>
      </c>
      <c r="F801" s="192">
        <f t="shared" si="1012"/>
        <v>55507201</v>
      </c>
      <c r="G801" s="142">
        <f t="shared" si="1012"/>
        <v>30817800</v>
      </c>
      <c r="H801" s="142">
        <f t="shared" si="1012"/>
        <v>2065940</v>
      </c>
      <c r="I801" s="142">
        <f t="shared" si="1012"/>
        <v>17320927</v>
      </c>
      <c r="J801" s="142">
        <f t="shared" si="1012"/>
        <v>4894244</v>
      </c>
      <c r="K801" s="142">
        <f t="shared" si="1012"/>
        <v>7362088</v>
      </c>
      <c r="L801" s="142">
        <f t="shared" si="1012"/>
        <v>9281890</v>
      </c>
      <c r="M801" s="142">
        <f t="shared" si="1012"/>
        <v>21774</v>
      </c>
      <c r="N801" s="286">
        <f t="shared" si="1012"/>
        <v>16083008</v>
      </c>
      <c r="O801" s="142">
        <f t="shared" si="1012"/>
        <v>3469700</v>
      </c>
      <c r="P801" s="142">
        <f t="shared" si="1012"/>
        <v>148000</v>
      </c>
      <c r="Q801" s="142">
        <f t="shared" si="1012"/>
        <v>578396</v>
      </c>
      <c r="R801" s="142">
        <f t="shared" si="1012"/>
        <v>1371373</v>
      </c>
      <c r="S801" s="142">
        <f t="shared" si="1012"/>
        <v>3245174</v>
      </c>
      <c r="T801" s="142">
        <f t="shared" si="1012"/>
        <v>45478326</v>
      </c>
      <c r="U801" s="142">
        <f t="shared" si="1012"/>
        <v>605421</v>
      </c>
      <c r="V801" s="142"/>
      <c r="W801" s="142"/>
      <c r="X801" s="142"/>
      <c r="Y801" s="142"/>
      <c r="Z801" s="142"/>
      <c r="AA801" s="142"/>
      <c r="AB801" s="142"/>
      <c r="AC801" s="142"/>
      <c r="AD801" s="142"/>
      <c r="AE801" s="142"/>
      <c r="AF801" s="142"/>
      <c r="AG801" s="146" t="s">
        <v>1284</v>
      </c>
      <c r="AH801" s="144">
        <f t="shared" si="293"/>
        <v>223800268</v>
      </c>
      <c r="AI801" s="145">
        <f t="shared" si="294"/>
        <v>43678</v>
      </c>
      <c r="AJ801" s="144">
        <f t="shared" si="297"/>
        <v>1014</v>
      </c>
      <c r="AK801" s="142">
        <v>1.0</v>
      </c>
      <c r="AL801" s="164"/>
      <c r="AM801" s="146">
        <f t="shared" si="1011"/>
        <v>18</v>
      </c>
      <c r="AN801" s="142"/>
      <c r="AO801" s="134"/>
      <c r="AP801" s="134"/>
      <c r="AQ801" s="134"/>
      <c r="AR801" s="134"/>
      <c r="AS801" s="134"/>
      <c r="AT801" s="134"/>
      <c r="AU801" s="134"/>
      <c r="AV801" s="134"/>
      <c r="AW801" s="134"/>
      <c r="AX801" s="134"/>
      <c r="AY801" s="134"/>
      <c r="AZ801" s="134"/>
      <c r="BA801" s="134"/>
      <c r="BB801" s="134"/>
    </row>
    <row r="802">
      <c r="A802" s="282" t="s">
        <v>2514</v>
      </c>
      <c r="B802" s="140">
        <v>43678.0</v>
      </c>
      <c r="C802" s="142">
        <f t="shared" ref="C802:M802" si="1013">C801</f>
        <v>3022973</v>
      </c>
      <c r="D802" s="142">
        <f t="shared" si="1013"/>
        <v>16296388</v>
      </c>
      <c r="E802" s="142">
        <f t="shared" si="1013"/>
        <v>6229645</v>
      </c>
      <c r="F802" s="142">
        <f t="shared" si="1013"/>
        <v>55507201</v>
      </c>
      <c r="G802" s="142">
        <f t="shared" si="1013"/>
        <v>30817800</v>
      </c>
      <c r="H802" s="142">
        <f t="shared" si="1013"/>
        <v>2065940</v>
      </c>
      <c r="I802" s="142">
        <f t="shared" si="1013"/>
        <v>17320927</v>
      </c>
      <c r="J802" s="142">
        <f t="shared" si="1013"/>
        <v>4894244</v>
      </c>
      <c r="K802" s="142">
        <f t="shared" si="1013"/>
        <v>7362088</v>
      </c>
      <c r="L802" s="142">
        <f t="shared" si="1013"/>
        <v>9281890</v>
      </c>
      <c r="M802" s="142">
        <f t="shared" si="1013"/>
        <v>21774</v>
      </c>
      <c r="N802" s="141">
        <f>Data!D1085+Data!D1093+N801</f>
        <v>16280390</v>
      </c>
      <c r="O802" s="142">
        <f t="shared" ref="O802:U802" si="1014">O801</f>
        <v>3469700</v>
      </c>
      <c r="P802" s="142">
        <f t="shared" si="1014"/>
        <v>148000</v>
      </c>
      <c r="Q802" s="142">
        <f t="shared" si="1014"/>
        <v>578396</v>
      </c>
      <c r="R802" s="142">
        <f t="shared" si="1014"/>
        <v>1371373</v>
      </c>
      <c r="S802" s="142">
        <f t="shared" si="1014"/>
        <v>3245174</v>
      </c>
      <c r="T802" s="142">
        <f t="shared" si="1014"/>
        <v>45478326</v>
      </c>
      <c r="U802" s="142">
        <f t="shared" si="1014"/>
        <v>605421</v>
      </c>
      <c r="V802" s="142"/>
      <c r="W802" s="142"/>
      <c r="X802" s="142"/>
      <c r="Y802" s="142"/>
      <c r="Z802" s="142"/>
      <c r="AA802" s="142"/>
      <c r="AB802" s="142"/>
      <c r="AC802" s="142"/>
      <c r="AD802" s="142"/>
      <c r="AE802" s="142"/>
      <c r="AF802" s="142"/>
      <c r="AG802" s="146" t="s">
        <v>2519</v>
      </c>
      <c r="AH802" s="144">
        <f t="shared" si="293"/>
        <v>223997650</v>
      </c>
      <c r="AI802" s="145">
        <f t="shared" si="294"/>
        <v>43678</v>
      </c>
      <c r="AJ802" s="144">
        <f t="shared" si="297"/>
        <v>1016</v>
      </c>
      <c r="AK802" s="142">
        <v>2.0</v>
      </c>
      <c r="AL802" s="146">
        <f>sum(AK166:AK802)</f>
        <v>1016</v>
      </c>
      <c r="AM802" s="146">
        <f t="shared" ref="AM802:AM811" si="1017">AM801</f>
        <v>18</v>
      </c>
      <c r="AN802" s="142"/>
      <c r="AO802" s="134"/>
      <c r="AP802" s="134"/>
      <c r="AQ802" s="134"/>
      <c r="AR802" s="134"/>
      <c r="AS802" s="134"/>
      <c r="AT802" s="134"/>
      <c r="AU802" s="134"/>
      <c r="AV802" s="134"/>
      <c r="AW802" s="134"/>
      <c r="AX802" s="134"/>
      <c r="AY802" s="134"/>
      <c r="AZ802" s="134"/>
      <c r="BA802" s="134"/>
      <c r="BB802" s="134"/>
    </row>
    <row r="803">
      <c r="A803" s="282" t="str">
        <f>Data!A894</f>
        <v>Alagna Valsesia Village Council</v>
      </c>
      <c r="B803" s="140">
        <f>Data!E894</f>
        <v>43678</v>
      </c>
      <c r="C803" s="142">
        <f t="shared" ref="C803:H803" si="1015">C802</f>
        <v>3022973</v>
      </c>
      <c r="D803" s="142">
        <f t="shared" si="1015"/>
        <v>16296388</v>
      </c>
      <c r="E803" s="142">
        <f t="shared" si="1015"/>
        <v>6229645</v>
      </c>
      <c r="F803" s="142">
        <f t="shared" si="1015"/>
        <v>55507201</v>
      </c>
      <c r="G803" s="142">
        <f t="shared" si="1015"/>
        <v>30817800</v>
      </c>
      <c r="H803" s="142">
        <f t="shared" si="1015"/>
        <v>2065940</v>
      </c>
      <c r="I803" s="141">
        <f>Data!D894+I802</f>
        <v>17321631</v>
      </c>
      <c r="J803" s="142">
        <f t="shared" ref="J803:U803" si="1016">J802</f>
        <v>4894244</v>
      </c>
      <c r="K803" s="142">
        <f t="shared" si="1016"/>
        <v>7362088</v>
      </c>
      <c r="L803" s="142">
        <f t="shared" si="1016"/>
        <v>9281890</v>
      </c>
      <c r="M803" s="142">
        <f t="shared" si="1016"/>
        <v>21774</v>
      </c>
      <c r="N803" s="142">
        <f t="shared" si="1016"/>
        <v>16280390</v>
      </c>
      <c r="O803" s="142">
        <f t="shared" si="1016"/>
        <v>3469700</v>
      </c>
      <c r="P803" s="142">
        <f t="shared" si="1016"/>
        <v>148000</v>
      </c>
      <c r="Q803" s="142">
        <f t="shared" si="1016"/>
        <v>578396</v>
      </c>
      <c r="R803" s="142">
        <f t="shared" si="1016"/>
        <v>1371373</v>
      </c>
      <c r="S803" s="142">
        <f t="shared" si="1016"/>
        <v>3245174</v>
      </c>
      <c r="T803" s="142">
        <f t="shared" si="1016"/>
        <v>45478326</v>
      </c>
      <c r="U803" s="142">
        <f t="shared" si="1016"/>
        <v>605421</v>
      </c>
      <c r="V803" s="142"/>
      <c r="W803" s="142"/>
      <c r="X803" s="142"/>
      <c r="Y803" s="142"/>
      <c r="Z803" s="142"/>
      <c r="AA803" s="142"/>
      <c r="AB803" s="142"/>
      <c r="AC803" s="142"/>
      <c r="AD803" s="142"/>
      <c r="AE803" s="142"/>
      <c r="AF803" s="142"/>
      <c r="AG803" s="146" t="s">
        <v>2288</v>
      </c>
      <c r="AH803" s="144">
        <f t="shared" si="293"/>
        <v>223998354</v>
      </c>
      <c r="AI803" s="145">
        <f t="shared" si="294"/>
        <v>43678</v>
      </c>
      <c r="AJ803" s="144">
        <f t="shared" si="297"/>
        <v>1017</v>
      </c>
      <c r="AK803" s="142">
        <v>1.0</v>
      </c>
      <c r="AL803" s="146">
        <f>sum(AK166:AK803)</f>
        <v>1017</v>
      </c>
      <c r="AM803" s="146">
        <f t="shared" si="1017"/>
        <v>18</v>
      </c>
      <c r="AN803" s="142"/>
      <c r="AO803" s="134"/>
      <c r="AP803" s="134"/>
      <c r="AQ803" s="134"/>
      <c r="AR803" s="134"/>
      <c r="AS803" s="134"/>
      <c r="AT803" s="134"/>
      <c r="AU803" s="134"/>
      <c r="AV803" s="134"/>
      <c r="AW803" s="134"/>
      <c r="AX803" s="134"/>
      <c r="AY803" s="134"/>
      <c r="AZ803" s="134"/>
      <c r="BA803" s="134"/>
      <c r="BB803" s="134"/>
    </row>
    <row r="804">
      <c r="A804" s="282" t="str">
        <f>Data!A1046</f>
        <v>Tolosa Municipal Council</v>
      </c>
      <c r="B804" s="140">
        <f>Data!E1046</f>
        <v>43682</v>
      </c>
      <c r="C804" s="142">
        <f t="shared" ref="C804:M804" si="1018">C803</f>
        <v>3022973</v>
      </c>
      <c r="D804" s="142">
        <f t="shared" si="1018"/>
        <v>16296388</v>
      </c>
      <c r="E804" s="142">
        <f t="shared" si="1018"/>
        <v>6229645</v>
      </c>
      <c r="F804" s="142">
        <f t="shared" si="1018"/>
        <v>55507201</v>
      </c>
      <c r="G804" s="142">
        <f t="shared" si="1018"/>
        <v>30817800</v>
      </c>
      <c r="H804" s="142">
        <f t="shared" si="1018"/>
        <v>2065940</v>
      </c>
      <c r="I804" s="142">
        <f t="shared" si="1018"/>
        <v>17321631</v>
      </c>
      <c r="J804" s="142">
        <f t="shared" si="1018"/>
        <v>4894244</v>
      </c>
      <c r="K804" s="142">
        <f t="shared" si="1018"/>
        <v>7362088</v>
      </c>
      <c r="L804" s="142">
        <f t="shared" si="1018"/>
        <v>9281890</v>
      </c>
      <c r="M804" s="142">
        <f t="shared" si="1018"/>
        <v>21774</v>
      </c>
      <c r="N804" s="142">
        <f t="shared" ref="N804:N807" si="1022">N802</f>
        <v>16280390</v>
      </c>
      <c r="O804" s="142">
        <f t="shared" ref="O804:T804" si="1019">O803</f>
        <v>3469700</v>
      </c>
      <c r="P804" s="142">
        <f t="shared" si="1019"/>
        <v>148000</v>
      </c>
      <c r="Q804" s="142">
        <f t="shared" si="1019"/>
        <v>578396</v>
      </c>
      <c r="R804" s="142">
        <f t="shared" si="1019"/>
        <v>1371373</v>
      </c>
      <c r="S804" s="142">
        <f t="shared" si="1019"/>
        <v>3245174</v>
      </c>
      <c r="T804" s="142">
        <f t="shared" si="1019"/>
        <v>45478326</v>
      </c>
      <c r="U804" s="141">
        <f>U803+Data!E1046</f>
        <v>649103</v>
      </c>
      <c r="V804" s="141"/>
      <c r="W804" s="141"/>
      <c r="X804" s="141"/>
      <c r="Y804" s="141"/>
      <c r="Z804" s="141"/>
      <c r="AA804" s="141"/>
      <c r="AB804" s="141"/>
      <c r="AC804" s="141"/>
      <c r="AD804" s="141"/>
      <c r="AE804" s="141"/>
      <c r="AF804" s="141"/>
      <c r="AG804" s="146" t="s">
        <v>2804</v>
      </c>
      <c r="AH804" s="144">
        <f t="shared" si="293"/>
        <v>224042036</v>
      </c>
      <c r="AI804" s="145">
        <f t="shared" si="294"/>
        <v>43682</v>
      </c>
      <c r="AJ804" s="144">
        <f t="shared" si="297"/>
        <v>1018</v>
      </c>
      <c r="AK804" s="142">
        <v>1.0</v>
      </c>
      <c r="AL804" s="146">
        <f>sum(AK166:AK804)</f>
        <v>1018</v>
      </c>
      <c r="AM804" s="146">
        <f t="shared" si="1017"/>
        <v>18</v>
      </c>
      <c r="AN804" s="142"/>
      <c r="AO804" s="134"/>
      <c r="AP804" s="134"/>
      <c r="AQ804" s="134"/>
      <c r="AR804" s="134"/>
      <c r="AS804" s="134"/>
      <c r="AT804" s="134"/>
      <c r="AU804" s="134"/>
      <c r="AV804" s="134"/>
      <c r="AW804" s="134"/>
      <c r="AX804" s="134"/>
      <c r="AY804" s="134"/>
      <c r="AZ804" s="134"/>
      <c r="BA804" s="134"/>
      <c r="BB804" s="134"/>
    </row>
    <row r="805">
      <c r="A805" s="283" t="str">
        <f>Data!A251</f>
        <v>Craven District Council</v>
      </c>
      <c r="B805" s="140">
        <f>Data!E251</f>
        <v>43683</v>
      </c>
      <c r="C805" s="142">
        <f t="shared" ref="C805:E805" si="1020">C804</f>
        <v>3022973</v>
      </c>
      <c r="D805" s="142">
        <f t="shared" si="1020"/>
        <v>16296388</v>
      </c>
      <c r="E805" s="142">
        <f t="shared" si="1020"/>
        <v>6229645</v>
      </c>
      <c r="F805" s="141">
        <f>Data!D251+F804</f>
        <v>55562805</v>
      </c>
      <c r="G805" s="142">
        <f t="shared" ref="G805:M805" si="1021">G804</f>
        <v>30817800</v>
      </c>
      <c r="H805" s="142">
        <f t="shared" si="1021"/>
        <v>2065940</v>
      </c>
      <c r="I805" s="142">
        <f t="shared" si="1021"/>
        <v>17321631</v>
      </c>
      <c r="J805" s="142">
        <f t="shared" si="1021"/>
        <v>4894244</v>
      </c>
      <c r="K805" s="142">
        <f t="shared" si="1021"/>
        <v>7362088</v>
      </c>
      <c r="L805" s="142">
        <f t="shared" si="1021"/>
        <v>9281890</v>
      </c>
      <c r="M805" s="142">
        <f t="shared" si="1021"/>
        <v>21774</v>
      </c>
      <c r="N805" s="142">
        <f t="shared" si="1022"/>
        <v>16280390</v>
      </c>
      <c r="O805" s="142">
        <f t="shared" ref="O805:U805" si="1023">O804</f>
        <v>3469700</v>
      </c>
      <c r="P805" s="142">
        <f t="shared" si="1023"/>
        <v>148000</v>
      </c>
      <c r="Q805" s="142">
        <f t="shared" si="1023"/>
        <v>578396</v>
      </c>
      <c r="R805" s="142">
        <f t="shared" si="1023"/>
        <v>1371373</v>
      </c>
      <c r="S805" s="142">
        <f t="shared" si="1023"/>
        <v>3245174</v>
      </c>
      <c r="T805" s="142">
        <f t="shared" si="1023"/>
        <v>45478326</v>
      </c>
      <c r="U805" s="142">
        <f t="shared" si="1023"/>
        <v>649103</v>
      </c>
      <c r="V805" s="142"/>
      <c r="W805" s="142"/>
      <c r="X805" s="142"/>
      <c r="Y805" s="142"/>
      <c r="Z805" s="142"/>
      <c r="AA805" s="142"/>
      <c r="AB805" s="142"/>
      <c r="AC805" s="142"/>
      <c r="AD805" s="142"/>
      <c r="AE805" s="142"/>
      <c r="AF805" s="142"/>
      <c r="AG805" s="146" t="s">
        <v>1284</v>
      </c>
      <c r="AH805" s="144">
        <f t="shared" si="293"/>
        <v>224097640</v>
      </c>
      <c r="AI805" s="145">
        <f t="shared" si="294"/>
        <v>43683</v>
      </c>
      <c r="AJ805" s="144">
        <f t="shared" si="297"/>
        <v>1019</v>
      </c>
      <c r="AK805" s="142">
        <v>1.0</v>
      </c>
      <c r="AL805" s="164"/>
      <c r="AM805" s="146">
        <f t="shared" si="1017"/>
        <v>18</v>
      </c>
      <c r="AN805" s="142"/>
      <c r="AO805" s="134"/>
      <c r="AP805" s="134"/>
      <c r="AQ805" s="134"/>
      <c r="AR805" s="134"/>
      <c r="AS805" s="134"/>
      <c r="AT805" s="134"/>
      <c r="AU805" s="134"/>
      <c r="AV805" s="134"/>
      <c r="AW805" s="134"/>
      <c r="AX805" s="134"/>
      <c r="AY805" s="134"/>
      <c r="AZ805" s="134"/>
      <c r="BA805" s="134"/>
      <c r="BB805" s="134"/>
    </row>
    <row r="806">
      <c r="A806" s="283" t="str">
        <f>Data!A542</f>
        <v>Tendring District Council</v>
      </c>
      <c r="B806" s="140">
        <f>Data!E542</f>
        <v>43683</v>
      </c>
      <c r="C806" s="142">
        <f t="shared" ref="C806:E806" si="1024">C805</f>
        <v>3022973</v>
      </c>
      <c r="D806" s="142">
        <f t="shared" si="1024"/>
        <v>16296388</v>
      </c>
      <c r="E806" s="142">
        <f t="shared" si="1024"/>
        <v>6229645</v>
      </c>
      <c r="F806" s="141">
        <f>Data!D542+F805</f>
        <v>55707510</v>
      </c>
      <c r="G806" s="142">
        <f t="shared" ref="G806:M806" si="1025">G805</f>
        <v>30817800</v>
      </c>
      <c r="H806" s="142">
        <f t="shared" si="1025"/>
        <v>2065940</v>
      </c>
      <c r="I806" s="142">
        <f t="shared" si="1025"/>
        <v>17321631</v>
      </c>
      <c r="J806" s="142">
        <f t="shared" si="1025"/>
        <v>4894244</v>
      </c>
      <c r="K806" s="142">
        <f t="shared" si="1025"/>
        <v>7362088</v>
      </c>
      <c r="L806" s="142">
        <f t="shared" si="1025"/>
        <v>9281890</v>
      </c>
      <c r="M806" s="142">
        <f t="shared" si="1025"/>
        <v>21774</v>
      </c>
      <c r="N806" s="142">
        <f t="shared" si="1022"/>
        <v>16280390</v>
      </c>
      <c r="O806" s="142">
        <f t="shared" ref="O806:U806" si="1026">O805</f>
        <v>3469700</v>
      </c>
      <c r="P806" s="142">
        <f t="shared" si="1026"/>
        <v>148000</v>
      </c>
      <c r="Q806" s="142">
        <f t="shared" si="1026"/>
        <v>578396</v>
      </c>
      <c r="R806" s="142">
        <f t="shared" si="1026"/>
        <v>1371373</v>
      </c>
      <c r="S806" s="142">
        <f t="shared" si="1026"/>
        <v>3245174</v>
      </c>
      <c r="T806" s="142">
        <f t="shared" si="1026"/>
        <v>45478326</v>
      </c>
      <c r="U806" s="142">
        <f t="shared" si="1026"/>
        <v>649103</v>
      </c>
      <c r="V806" s="142"/>
      <c r="W806" s="142"/>
      <c r="X806" s="142"/>
      <c r="Y806" s="142"/>
      <c r="Z806" s="142"/>
      <c r="AA806" s="142"/>
      <c r="AB806" s="142"/>
      <c r="AC806" s="142"/>
      <c r="AD806" s="142"/>
      <c r="AE806" s="142"/>
      <c r="AF806" s="142"/>
      <c r="AG806" s="146" t="s">
        <v>1284</v>
      </c>
      <c r="AH806" s="144">
        <f t="shared" si="293"/>
        <v>224242345</v>
      </c>
      <c r="AI806" s="145">
        <f t="shared" si="294"/>
        <v>43683</v>
      </c>
      <c r="AJ806" s="144">
        <f t="shared" si="297"/>
        <v>1020</v>
      </c>
      <c r="AK806" s="142">
        <v>1.0</v>
      </c>
      <c r="AL806" s="164"/>
      <c r="AM806" s="146">
        <f t="shared" si="1017"/>
        <v>18</v>
      </c>
      <c r="AN806" s="142"/>
      <c r="AO806" s="134"/>
      <c r="AP806" s="134"/>
      <c r="AQ806" s="134"/>
      <c r="AR806" s="134"/>
      <c r="AS806" s="134"/>
      <c r="AT806" s="134"/>
      <c r="AU806" s="134"/>
      <c r="AV806" s="134"/>
      <c r="AW806" s="134"/>
      <c r="AX806" s="134"/>
      <c r="AY806" s="134"/>
      <c r="AZ806" s="134"/>
      <c r="BA806" s="134"/>
      <c r="BB806" s="134"/>
    </row>
    <row r="807">
      <c r="A807" s="282" t="str">
        <f>Data!A1141</f>
        <v>Austin City Council</v>
      </c>
      <c r="B807" s="140">
        <f>Data!E1141</f>
        <v>43685</v>
      </c>
      <c r="C807" s="142">
        <f>C806</f>
        <v>3022973</v>
      </c>
      <c r="D807" s="141">
        <f>Data!D1141+D806</f>
        <v>17247103</v>
      </c>
      <c r="E807" s="142">
        <f t="shared" ref="E807:M807" si="1027">E806</f>
        <v>6229645</v>
      </c>
      <c r="F807" s="142">
        <f t="shared" si="1027"/>
        <v>55707510</v>
      </c>
      <c r="G807" s="142">
        <f t="shared" si="1027"/>
        <v>30817800</v>
      </c>
      <c r="H807" s="142">
        <f t="shared" si="1027"/>
        <v>2065940</v>
      </c>
      <c r="I807" s="142">
        <f t="shared" si="1027"/>
        <v>17321631</v>
      </c>
      <c r="J807" s="142">
        <f t="shared" si="1027"/>
        <v>4894244</v>
      </c>
      <c r="K807" s="142">
        <f t="shared" si="1027"/>
        <v>7362088</v>
      </c>
      <c r="L807" s="142">
        <f t="shared" si="1027"/>
        <v>9281890</v>
      </c>
      <c r="M807" s="142">
        <f t="shared" si="1027"/>
        <v>21774</v>
      </c>
      <c r="N807" s="142">
        <f t="shared" si="1022"/>
        <v>16280390</v>
      </c>
      <c r="O807" s="142">
        <f t="shared" ref="O807:U807" si="1028">O806</f>
        <v>3469700</v>
      </c>
      <c r="P807" s="142">
        <f t="shared" si="1028"/>
        <v>148000</v>
      </c>
      <c r="Q807" s="142">
        <f t="shared" si="1028"/>
        <v>578396</v>
      </c>
      <c r="R807" s="142">
        <f t="shared" si="1028"/>
        <v>1371373</v>
      </c>
      <c r="S807" s="142">
        <f t="shared" si="1028"/>
        <v>3245174</v>
      </c>
      <c r="T807" s="142">
        <f t="shared" si="1028"/>
        <v>45478326</v>
      </c>
      <c r="U807" s="142">
        <f t="shared" si="1028"/>
        <v>649103</v>
      </c>
      <c r="V807" s="142"/>
      <c r="W807" s="142"/>
      <c r="X807" s="142"/>
      <c r="Y807" s="142"/>
      <c r="Z807" s="142"/>
      <c r="AA807" s="142"/>
      <c r="AB807" s="142"/>
      <c r="AC807" s="142"/>
      <c r="AD807" s="142"/>
      <c r="AE807" s="142"/>
      <c r="AF807" s="142"/>
      <c r="AG807" s="146" t="s">
        <v>996</v>
      </c>
      <c r="AH807" s="144">
        <f t="shared" si="293"/>
        <v>225193060</v>
      </c>
      <c r="AI807" s="145">
        <f t="shared" si="294"/>
        <v>43685</v>
      </c>
      <c r="AJ807" s="144">
        <f t="shared" si="297"/>
        <v>1021</v>
      </c>
      <c r="AK807" s="142">
        <v>1.0</v>
      </c>
      <c r="AL807" s="146">
        <f>sum(AK166:AK807)</f>
        <v>1021</v>
      </c>
      <c r="AM807" s="146">
        <f t="shared" si="1017"/>
        <v>18</v>
      </c>
      <c r="AN807" s="142"/>
      <c r="AO807" s="134"/>
      <c r="AP807" s="134"/>
      <c r="AQ807" s="134"/>
      <c r="AR807" s="134"/>
      <c r="AS807" s="134"/>
      <c r="AT807" s="134"/>
      <c r="AU807" s="134"/>
      <c r="AV807" s="134"/>
      <c r="AW807" s="134"/>
      <c r="AX807" s="134"/>
      <c r="AY807" s="134"/>
      <c r="AZ807" s="134"/>
      <c r="BA807" s="134"/>
      <c r="BB807" s="134"/>
    </row>
    <row r="808">
      <c r="A808" s="282" t="str">
        <f>Data!A61</f>
        <v>Launceston City Council</v>
      </c>
      <c r="B808" s="140">
        <f>Data!E61</f>
        <v>43685</v>
      </c>
      <c r="C808" s="141">
        <f>Data!D61+C807</f>
        <v>3107126</v>
      </c>
      <c r="D808" s="142">
        <f t="shared" ref="D808:U808" si="1029">D807</f>
        <v>17247103</v>
      </c>
      <c r="E808" s="142">
        <f t="shared" si="1029"/>
        <v>6229645</v>
      </c>
      <c r="F808" s="142">
        <f t="shared" si="1029"/>
        <v>55707510</v>
      </c>
      <c r="G808" s="142">
        <f t="shared" si="1029"/>
        <v>30817800</v>
      </c>
      <c r="H808" s="142">
        <f t="shared" si="1029"/>
        <v>2065940</v>
      </c>
      <c r="I808" s="142">
        <f t="shared" si="1029"/>
        <v>17321631</v>
      </c>
      <c r="J808" s="142">
        <f t="shared" si="1029"/>
        <v>4894244</v>
      </c>
      <c r="K808" s="142">
        <f t="shared" si="1029"/>
        <v>7362088</v>
      </c>
      <c r="L808" s="142">
        <f t="shared" si="1029"/>
        <v>9281890</v>
      </c>
      <c r="M808" s="142">
        <f t="shared" si="1029"/>
        <v>21774</v>
      </c>
      <c r="N808" s="142">
        <f t="shared" si="1029"/>
        <v>16280390</v>
      </c>
      <c r="O808" s="142">
        <f t="shared" si="1029"/>
        <v>3469700</v>
      </c>
      <c r="P808" s="142">
        <f t="shared" si="1029"/>
        <v>148000</v>
      </c>
      <c r="Q808" s="142">
        <f t="shared" si="1029"/>
        <v>578396</v>
      </c>
      <c r="R808" s="142">
        <f t="shared" si="1029"/>
        <v>1371373</v>
      </c>
      <c r="S808" s="142">
        <f t="shared" si="1029"/>
        <v>3245174</v>
      </c>
      <c r="T808" s="142">
        <f t="shared" si="1029"/>
        <v>45478326</v>
      </c>
      <c r="U808" s="142">
        <f t="shared" si="1029"/>
        <v>649103</v>
      </c>
      <c r="V808" s="142"/>
      <c r="W808" s="142"/>
      <c r="X808" s="142"/>
      <c r="Y808" s="142"/>
      <c r="Z808" s="142"/>
      <c r="AA808" s="142"/>
      <c r="AB808" s="142"/>
      <c r="AC808" s="142"/>
      <c r="AD808" s="142"/>
      <c r="AE808" s="142"/>
      <c r="AF808" s="142"/>
      <c r="AG808" s="146" t="s">
        <v>974</v>
      </c>
      <c r="AH808" s="144">
        <f t="shared" si="293"/>
        <v>225277213</v>
      </c>
      <c r="AI808" s="145">
        <f t="shared" si="294"/>
        <v>43685</v>
      </c>
      <c r="AJ808" s="144">
        <f t="shared" si="297"/>
        <v>1022</v>
      </c>
      <c r="AK808" s="142">
        <v>1.0</v>
      </c>
      <c r="AL808" s="146">
        <f>sum(AK166:AK808)</f>
        <v>1022</v>
      </c>
      <c r="AM808" s="146">
        <f t="shared" si="1017"/>
        <v>18</v>
      </c>
      <c r="AN808" s="142"/>
      <c r="AO808" s="134"/>
      <c r="AP808" s="134"/>
      <c r="AQ808" s="134"/>
      <c r="AR808" s="134"/>
      <c r="AS808" s="134"/>
      <c r="AT808" s="134"/>
      <c r="AU808" s="134"/>
      <c r="AV808" s="134"/>
      <c r="AW808" s="134"/>
      <c r="AX808" s="134"/>
      <c r="AY808" s="134"/>
      <c r="AZ808" s="134"/>
      <c r="BA808" s="134"/>
      <c r="BB808" s="134"/>
    </row>
    <row r="809">
      <c r="A809" s="282" t="str">
        <f>Data!A103</f>
        <v>Wollongong City Council</v>
      </c>
      <c r="B809" s="140">
        <f>Data!E103</f>
        <v>43689</v>
      </c>
      <c r="C809" s="141">
        <f>Data!D103+C808</f>
        <v>3323197</v>
      </c>
      <c r="D809" s="142">
        <f t="shared" ref="D809:U809" si="1030">D808</f>
        <v>17247103</v>
      </c>
      <c r="E809" s="142">
        <f t="shared" si="1030"/>
        <v>6229645</v>
      </c>
      <c r="F809" s="142">
        <f t="shared" si="1030"/>
        <v>55707510</v>
      </c>
      <c r="G809" s="142">
        <f t="shared" si="1030"/>
        <v>30817800</v>
      </c>
      <c r="H809" s="142">
        <f t="shared" si="1030"/>
        <v>2065940</v>
      </c>
      <c r="I809" s="142">
        <f t="shared" si="1030"/>
        <v>17321631</v>
      </c>
      <c r="J809" s="142">
        <f t="shared" si="1030"/>
        <v>4894244</v>
      </c>
      <c r="K809" s="142">
        <f t="shared" si="1030"/>
        <v>7362088</v>
      </c>
      <c r="L809" s="142">
        <f t="shared" si="1030"/>
        <v>9281890</v>
      </c>
      <c r="M809" s="142">
        <f t="shared" si="1030"/>
        <v>21774</v>
      </c>
      <c r="N809" s="142">
        <f t="shared" si="1030"/>
        <v>16280390</v>
      </c>
      <c r="O809" s="142">
        <f t="shared" si="1030"/>
        <v>3469700</v>
      </c>
      <c r="P809" s="142">
        <f t="shared" si="1030"/>
        <v>148000</v>
      </c>
      <c r="Q809" s="142">
        <f t="shared" si="1030"/>
        <v>578396</v>
      </c>
      <c r="R809" s="142">
        <f t="shared" si="1030"/>
        <v>1371373</v>
      </c>
      <c r="S809" s="142">
        <f t="shared" si="1030"/>
        <v>3245174</v>
      </c>
      <c r="T809" s="142">
        <f t="shared" si="1030"/>
        <v>45478326</v>
      </c>
      <c r="U809" s="142">
        <f t="shared" si="1030"/>
        <v>649103</v>
      </c>
      <c r="V809" s="142"/>
      <c r="W809" s="142"/>
      <c r="X809" s="142"/>
      <c r="Y809" s="142"/>
      <c r="Z809" s="142"/>
      <c r="AA809" s="142"/>
      <c r="AB809" s="142"/>
      <c r="AC809" s="142"/>
      <c r="AD809" s="142"/>
      <c r="AE809" s="142"/>
      <c r="AF809" s="142"/>
      <c r="AG809" s="146" t="s">
        <v>974</v>
      </c>
      <c r="AH809" s="144">
        <f t="shared" si="293"/>
        <v>225493284</v>
      </c>
      <c r="AI809" s="145">
        <f t="shared" si="294"/>
        <v>43689</v>
      </c>
      <c r="AJ809" s="144">
        <f t="shared" si="297"/>
        <v>1023</v>
      </c>
      <c r="AK809" s="142">
        <v>1.0</v>
      </c>
      <c r="AL809" s="146">
        <f>sum(AK166:AK809)</f>
        <v>1023</v>
      </c>
      <c r="AM809" s="146">
        <f t="shared" si="1017"/>
        <v>18</v>
      </c>
      <c r="AN809" s="142"/>
      <c r="AO809" s="134"/>
      <c r="AP809" s="134"/>
      <c r="AQ809" s="134"/>
      <c r="AR809" s="134"/>
      <c r="AS809" s="134"/>
      <c r="AT809" s="134"/>
      <c r="AU809" s="134"/>
      <c r="AV809" s="134"/>
      <c r="AW809" s="134"/>
      <c r="AX809" s="134"/>
      <c r="AY809" s="134"/>
      <c r="AZ809" s="134"/>
      <c r="BA809" s="134"/>
      <c r="BB809" s="134"/>
    </row>
    <row r="810">
      <c r="A810" s="283" t="str">
        <f>Data!A339</f>
        <v>Honiton Town Council</v>
      </c>
      <c r="B810" s="140">
        <f>Data!E339</f>
        <v>43689</v>
      </c>
      <c r="C810" s="142">
        <f t="shared" ref="C810:U810" si="1031">C809</f>
        <v>3323197</v>
      </c>
      <c r="D810" s="142">
        <f t="shared" si="1031"/>
        <v>17247103</v>
      </c>
      <c r="E810" s="142">
        <f t="shared" si="1031"/>
        <v>6229645</v>
      </c>
      <c r="F810" s="192">
        <f t="shared" si="1031"/>
        <v>55707510</v>
      </c>
      <c r="G810" s="142">
        <f t="shared" si="1031"/>
        <v>30817800</v>
      </c>
      <c r="H810" s="142">
        <f t="shared" si="1031"/>
        <v>2065940</v>
      </c>
      <c r="I810" s="142">
        <f t="shared" si="1031"/>
        <v>17321631</v>
      </c>
      <c r="J810" s="142">
        <f t="shared" si="1031"/>
        <v>4894244</v>
      </c>
      <c r="K810" s="142">
        <f t="shared" si="1031"/>
        <v>7362088</v>
      </c>
      <c r="L810" s="142">
        <f t="shared" si="1031"/>
        <v>9281890</v>
      </c>
      <c r="M810" s="142">
        <f t="shared" si="1031"/>
        <v>21774</v>
      </c>
      <c r="N810" s="142">
        <f t="shared" si="1031"/>
        <v>16280390</v>
      </c>
      <c r="O810" s="142">
        <f t="shared" si="1031"/>
        <v>3469700</v>
      </c>
      <c r="P810" s="142">
        <f t="shared" si="1031"/>
        <v>148000</v>
      </c>
      <c r="Q810" s="142">
        <f t="shared" si="1031"/>
        <v>578396</v>
      </c>
      <c r="R810" s="142">
        <f t="shared" si="1031"/>
        <v>1371373</v>
      </c>
      <c r="S810" s="142">
        <f t="shared" si="1031"/>
        <v>3245174</v>
      </c>
      <c r="T810" s="142">
        <f t="shared" si="1031"/>
        <v>45478326</v>
      </c>
      <c r="U810" s="142">
        <f t="shared" si="1031"/>
        <v>649103</v>
      </c>
      <c r="V810" s="142"/>
      <c r="W810" s="142"/>
      <c r="X810" s="142"/>
      <c r="Y810" s="142"/>
      <c r="Z810" s="142"/>
      <c r="AA810" s="142"/>
      <c r="AB810" s="142"/>
      <c r="AC810" s="142"/>
      <c r="AD810" s="142"/>
      <c r="AE810" s="142"/>
      <c r="AF810" s="142"/>
      <c r="AG810" s="146" t="s">
        <v>1284</v>
      </c>
      <c r="AH810" s="144">
        <f t="shared" si="293"/>
        <v>225493284</v>
      </c>
      <c r="AI810" s="145">
        <f t="shared" si="294"/>
        <v>43689</v>
      </c>
      <c r="AJ810" s="144">
        <f t="shared" si="297"/>
        <v>1024</v>
      </c>
      <c r="AK810" s="142">
        <v>1.0</v>
      </c>
      <c r="AL810" s="164"/>
      <c r="AM810" s="146">
        <f t="shared" si="1017"/>
        <v>18</v>
      </c>
      <c r="AN810" s="142"/>
      <c r="AO810" s="134"/>
      <c r="AP810" s="134"/>
      <c r="AQ810" s="134"/>
      <c r="AR810" s="134"/>
      <c r="AS810" s="134"/>
      <c r="AT810" s="134"/>
      <c r="AU810" s="134"/>
      <c r="AV810" s="134"/>
      <c r="AW810" s="134"/>
      <c r="AX810" s="134"/>
      <c r="AY810" s="134"/>
      <c r="AZ810" s="134"/>
      <c r="BA810" s="134"/>
      <c r="BB810" s="134"/>
    </row>
    <row r="811">
      <c r="A811" s="283" t="str">
        <f>Data!A350</f>
        <v>Ilfracombe Town Council</v>
      </c>
      <c r="B811" s="140">
        <f>Data!E350</f>
        <v>43689</v>
      </c>
      <c r="C811" s="142">
        <f t="shared" ref="C811:U811" si="1032">C810</f>
        <v>3323197</v>
      </c>
      <c r="D811" s="142">
        <f t="shared" si="1032"/>
        <v>17247103</v>
      </c>
      <c r="E811" s="142">
        <f t="shared" si="1032"/>
        <v>6229645</v>
      </c>
      <c r="F811" s="192">
        <f t="shared" si="1032"/>
        <v>55707510</v>
      </c>
      <c r="G811" s="142">
        <f t="shared" si="1032"/>
        <v>30817800</v>
      </c>
      <c r="H811" s="142">
        <f t="shared" si="1032"/>
        <v>2065940</v>
      </c>
      <c r="I811" s="142">
        <f t="shared" si="1032"/>
        <v>17321631</v>
      </c>
      <c r="J811" s="142">
        <f t="shared" si="1032"/>
        <v>4894244</v>
      </c>
      <c r="K811" s="142">
        <f t="shared" si="1032"/>
        <v>7362088</v>
      </c>
      <c r="L811" s="142">
        <f t="shared" si="1032"/>
        <v>9281890</v>
      </c>
      <c r="M811" s="142">
        <f t="shared" si="1032"/>
        <v>21774</v>
      </c>
      <c r="N811" s="142">
        <f t="shared" si="1032"/>
        <v>16280390</v>
      </c>
      <c r="O811" s="142">
        <f t="shared" si="1032"/>
        <v>3469700</v>
      </c>
      <c r="P811" s="142">
        <f t="shared" si="1032"/>
        <v>148000</v>
      </c>
      <c r="Q811" s="142">
        <f t="shared" si="1032"/>
        <v>578396</v>
      </c>
      <c r="R811" s="142">
        <f t="shared" si="1032"/>
        <v>1371373</v>
      </c>
      <c r="S811" s="142">
        <f t="shared" si="1032"/>
        <v>3245174</v>
      </c>
      <c r="T811" s="142">
        <f t="shared" si="1032"/>
        <v>45478326</v>
      </c>
      <c r="U811" s="142">
        <f t="shared" si="1032"/>
        <v>649103</v>
      </c>
      <c r="V811" s="142"/>
      <c r="W811" s="142"/>
      <c r="X811" s="142"/>
      <c r="Y811" s="142"/>
      <c r="Z811" s="142"/>
      <c r="AA811" s="142"/>
      <c r="AB811" s="142"/>
      <c r="AC811" s="142"/>
      <c r="AD811" s="142"/>
      <c r="AE811" s="142"/>
      <c r="AF811" s="142"/>
      <c r="AG811" s="146" t="s">
        <v>1284</v>
      </c>
      <c r="AH811" s="144">
        <f t="shared" si="293"/>
        <v>225493284</v>
      </c>
      <c r="AI811" s="145">
        <f t="shared" si="294"/>
        <v>43689</v>
      </c>
      <c r="AJ811" s="144">
        <f t="shared" si="297"/>
        <v>1025</v>
      </c>
      <c r="AK811" s="142">
        <v>1.0</v>
      </c>
      <c r="AL811" s="164"/>
      <c r="AM811" s="146">
        <f t="shared" si="1017"/>
        <v>18</v>
      </c>
      <c r="AN811" s="142"/>
      <c r="AO811" s="134"/>
      <c r="AP811" s="134"/>
      <c r="AQ811" s="134"/>
      <c r="AR811" s="134"/>
      <c r="AS811" s="134"/>
      <c r="AT811" s="134"/>
      <c r="AU811" s="134"/>
      <c r="AV811" s="134"/>
      <c r="AW811" s="134"/>
      <c r="AX811" s="134"/>
      <c r="AY811" s="134"/>
      <c r="AZ811" s="134"/>
      <c r="BA811" s="134"/>
      <c r="BB811" s="134"/>
    </row>
    <row r="812">
      <c r="A812" s="283" t="str">
        <f>Data!A477</f>
        <v>Rothwell Town Council</v>
      </c>
      <c r="B812" s="140">
        <f>Data!E477</f>
        <v>43690</v>
      </c>
      <c r="C812" s="142">
        <f t="shared" ref="C812:U812" si="1033">C811</f>
        <v>3323197</v>
      </c>
      <c r="D812" s="142">
        <f t="shared" si="1033"/>
        <v>17247103</v>
      </c>
      <c r="E812" s="142">
        <f t="shared" si="1033"/>
        <v>6229645</v>
      </c>
      <c r="F812" s="192">
        <f t="shared" si="1033"/>
        <v>55707510</v>
      </c>
      <c r="G812" s="142">
        <f t="shared" si="1033"/>
        <v>30817800</v>
      </c>
      <c r="H812" s="142">
        <f t="shared" si="1033"/>
        <v>2065940</v>
      </c>
      <c r="I812" s="142">
        <f t="shared" si="1033"/>
        <v>17321631</v>
      </c>
      <c r="J812" s="142">
        <f t="shared" si="1033"/>
        <v>4894244</v>
      </c>
      <c r="K812" s="142">
        <f t="shared" si="1033"/>
        <v>7362088</v>
      </c>
      <c r="L812" s="142">
        <f t="shared" si="1033"/>
        <v>9281890</v>
      </c>
      <c r="M812" s="142">
        <f t="shared" si="1033"/>
        <v>21774</v>
      </c>
      <c r="N812" s="142">
        <f t="shared" si="1033"/>
        <v>16280390</v>
      </c>
      <c r="O812" s="142">
        <f t="shared" si="1033"/>
        <v>3469700</v>
      </c>
      <c r="P812" s="142">
        <f t="shared" si="1033"/>
        <v>148000</v>
      </c>
      <c r="Q812" s="142">
        <f t="shared" si="1033"/>
        <v>578396</v>
      </c>
      <c r="R812" s="142">
        <f t="shared" si="1033"/>
        <v>1371373</v>
      </c>
      <c r="S812" s="142">
        <f t="shared" si="1033"/>
        <v>3245174</v>
      </c>
      <c r="T812" s="142">
        <f t="shared" si="1033"/>
        <v>45478326</v>
      </c>
      <c r="U812" s="142">
        <f t="shared" si="1033"/>
        <v>649103</v>
      </c>
      <c r="V812" s="142"/>
      <c r="W812" s="142"/>
      <c r="X812" s="142"/>
      <c r="Y812" s="142"/>
      <c r="Z812" s="142"/>
      <c r="AA812" s="142"/>
      <c r="AB812" s="142"/>
      <c r="AC812" s="142"/>
      <c r="AD812" s="142"/>
      <c r="AE812" s="142"/>
      <c r="AF812" s="142"/>
      <c r="AG812" s="146" t="s">
        <v>1284</v>
      </c>
      <c r="AH812" s="144">
        <f t="shared" si="293"/>
        <v>225493284</v>
      </c>
      <c r="AI812" s="145">
        <f t="shared" si="294"/>
        <v>43690</v>
      </c>
      <c r="AJ812" s="144">
        <f t="shared" si="297"/>
        <v>1026</v>
      </c>
      <c r="AK812" s="142">
        <v>1.0</v>
      </c>
      <c r="AL812" s="164"/>
      <c r="AM812" s="146">
        <f>AM810</f>
        <v>18</v>
      </c>
      <c r="AN812" s="142"/>
      <c r="AO812" s="134"/>
      <c r="AP812" s="134"/>
      <c r="AQ812" s="134"/>
      <c r="AR812" s="134"/>
      <c r="AS812" s="134"/>
      <c r="AT812" s="134"/>
      <c r="AU812" s="134"/>
      <c r="AV812" s="134"/>
      <c r="AW812" s="134"/>
      <c r="AX812" s="134"/>
      <c r="AY812" s="134"/>
      <c r="AZ812" s="134"/>
      <c r="BA812" s="134"/>
      <c r="BB812" s="134"/>
    </row>
    <row r="813">
      <c r="A813" s="282" t="str">
        <f>Data!A63</f>
        <v>City of Lismore </v>
      </c>
      <c r="B813" s="140">
        <f>Data!E63</f>
        <v>43690</v>
      </c>
      <c r="C813" s="141">
        <f>Data!D63+C812</f>
        <v>3367040</v>
      </c>
      <c r="D813" s="142">
        <f t="shared" ref="D813:U813" si="1034">D812</f>
        <v>17247103</v>
      </c>
      <c r="E813" s="142">
        <f t="shared" si="1034"/>
        <v>6229645</v>
      </c>
      <c r="F813" s="142">
        <f t="shared" si="1034"/>
        <v>55707510</v>
      </c>
      <c r="G813" s="142">
        <f t="shared" si="1034"/>
        <v>30817800</v>
      </c>
      <c r="H813" s="142">
        <f t="shared" si="1034"/>
        <v>2065940</v>
      </c>
      <c r="I813" s="142">
        <f t="shared" si="1034"/>
        <v>17321631</v>
      </c>
      <c r="J813" s="142">
        <f t="shared" si="1034"/>
        <v>4894244</v>
      </c>
      <c r="K813" s="142">
        <f t="shared" si="1034"/>
        <v>7362088</v>
      </c>
      <c r="L813" s="142">
        <f t="shared" si="1034"/>
        <v>9281890</v>
      </c>
      <c r="M813" s="142">
        <f t="shared" si="1034"/>
        <v>21774</v>
      </c>
      <c r="N813" s="142">
        <f t="shared" si="1034"/>
        <v>16280390</v>
      </c>
      <c r="O813" s="142">
        <f t="shared" si="1034"/>
        <v>3469700</v>
      </c>
      <c r="P813" s="142">
        <f t="shared" si="1034"/>
        <v>148000</v>
      </c>
      <c r="Q813" s="142">
        <f t="shared" si="1034"/>
        <v>578396</v>
      </c>
      <c r="R813" s="142">
        <f t="shared" si="1034"/>
        <v>1371373</v>
      </c>
      <c r="S813" s="142">
        <f t="shared" si="1034"/>
        <v>3245174</v>
      </c>
      <c r="T813" s="142">
        <f t="shared" si="1034"/>
        <v>45478326</v>
      </c>
      <c r="U813" s="142">
        <f t="shared" si="1034"/>
        <v>649103</v>
      </c>
      <c r="V813" s="142"/>
      <c r="W813" s="142"/>
      <c r="X813" s="142"/>
      <c r="Y813" s="142"/>
      <c r="Z813" s="142"/>
      <c r="AA813" s="142"/>
      <c r="AB813" s="142"/>
      <c r="AC813" s="142"/>
      <c r="AD813" s="142"/>
      <c r="AE813" s="142"/>
      <c r="AF813" s="142"/>
      <c r="AG813" s="146" t="s">
        <v>974</v>
      </c>
      <c r="AH813" s="144">
        <f t="shared" si="293"/>
        <v>225537127</v>
      </c>
      <c r="AI813" s="145">
        <f t="shared" si="294"/>
        <v>43690</v>
      </c>
      <c r="AJ813" s="144">
        <f t="shared" si="297"/>
        <v>1027</v>
      </c>
      <c r="AK813" s="142">
        <v>1.0</v>
      </c>
      <c r="AL813" s="146">
        <f>sum(AK166:AK813)</f>
        <v>1027</v>
      </c>
      <c r="AM813" s="146">
        <f t="shared" ref="AM813:AM816" si="1036">AM812</f>
        <v>18</v>
      </c>
      <c r="AN813" s="142"/>
      <c r="AO813" s="134"/>
      <c r="AP813" s="134"/>
      <c r="AQ813" s="134"/>
      <c r="AR813" s="134"/>
      <c r="AS813" s="134"/>
      <c r="AT813" s="134"/>
      <c r="AU813" s="134"/>
      <c r="AV813" s="134"/>
      <c r="AW813" s="134"/>
      <c r="AX813" s="134"/>
      <c r="AY813" s="134"/>
      <c r="AZ813" s="134"/>
      <c r="BA813" s="134"/>
      <c r="BB813" s="134"/>
    </row>
    <row r="814">
      <c r="A814" s="282" t="str">
        <f>Data!A75</f>
        <v>Mornington Peninsula Shire Council</v>
      </c>
      <c r="B814" s="140">
        <f>Data!E75</f>
        <v>43690</v>
      </c>
      <c r="C814" s="141">
        <f>Data!D75+C813</f>
        <v>3532673</v>
      </c>
      <c r="D814" s="142">
        <f t="shared" ref="D814:U814" si="1035">D813</f>
        <v>17247103</v>
      </c>
      <c r="E814" s="142">
        <f t="shared" si="1035"/>
        <v>6229645</v>
      </c>
      <c r="F814" s="142">
        <f t="shared" si="1035"/>
        <v>55707510</v>
      </c>
      <c r="G814" s="142">
        <f t="shared" si="1035"/>
        <v>30817800</v>
      </c>
      <c r="H814" s="142">
        <f t="shared" si="1035"/>
        <v>2065940</v>
      </c>
      <c r="I814" s="142">
        <f t="shared" si="1035"/>
        <v>17321631</v>
      </c>
      <c r="J814" s="142">
        <f t="shared" si="1035"/>
        <v>4894244</v>
      </c>
      <c r="K814" s="142">
        <f t="shared" si="1035"/>
        <v>7362088</v>
      </c>
      <c r="L814" s="142">
        <f t="shared" si="1035"/>
        <v>9281890</v>
      </c>
      <c r="M814" s="142">
        <f t="shared" si="1035"/>
        <v>21774</v>
      </c>
      <c r="N814" s="142">
        <f t="shared" si="1035"/>
        <v>16280390</v>
      </c>
      <c r="O814" s="142">
        <f t="shared" si="1035"/>
        <v>3469700</v>
      </c>
      <c r="P814" s="142">
        <f t="shared" si="1035"/>
        <v>148000</v>
      </c>
      <c r="Q814" s="142">
        <f t="shared" si="1035"/>
        <v>578396</v>
      </c>
      <c r="R814" s="142">
        <f t="shared" si="1035"/>
        <v>1371373</v>
      </c>
      <c r="S814" s="142">
        <f t="shared" si="1035"/>
        <v>3245174</v>
      </c>
      <c r="T814" s="142">
        <f t="shared" si="1035"/>
        <v>45478326</v>
      </c>
      <c r="U814" s="142">
        <f t="shared" si="1035"/>
        <v>649103</v>
      </c>
      <c r="V814" s="142"/>
      <c r="W814" s="142"/>
      <c r="X814" s="142"/>
      <c r="Y814" s="142"/>
      <c r="Z814" s="142"/>
      <c r="AA814" s="142"/>
      <c r="AB814" s="142"/>
      <c r="AC814" s="142"/>
      <c r="AD814" s="142"/>
      <c r="AE814" s="142"/>
      <c r="AF814" s="142"/>
      <c r="AG814" s="146" t="s">
        <v>974</v>
      </c>
      <c r="AH814" s="144">
        <f t="shared" si="293"/>
        <v>225702760</v>
      </c>
      <c r="AI814" s="145">
        <f t="shared" si="294"/>
        <v>43690</v>
      </c>
      <c r="AJ814" s="144">
        <f t="shared" si="297"/>
        <v>1028</v>
      </c>
      <c r="AK814" s="142">
        <v>1.0</v>
      </c>
      <c r="AL814" s="146">
        <f t="shared" ref="AL814:AL1273" si="1039">sum(AK$166:AK814)</f>
        <v>1028</v>
      </c>
      <c r="AM814" s="146">
        <f t="shared" si="1036"/>
        <v>18</v>
      </c>
      <c r="AN814" s="142"/>
      <c r="AO814" s="134"/>
      <c r="AP814" s="134"/>
      <c r="AQ814" s="134"/>
      <c r="AR814" s="134"/>
      <c r="AS814" s="134"/>
      <c r="AT814" s="134"/>
      <c r="AU814" s="134"/>
      <c r="AV814" s="134"/>
      <c r="AW814" s="134"/>
      <c r="AX814" s="134"/>
      <c r="AY814" s="134"/>
      <c r="AZ814" s="134"/>
      <c r="BA814" s="134"/>
      <c r="BB814" s="134"/>
    </row>
    <row r="815">
      <c r="A815" s="283" t="str">
        <f>Data!A833</f>
        <v>Potsdam City Council</v>
      </c>
      <c r="B815" s="140">
        <f>Data!E833</f>
        <v>43691</v>
      </c>
      <c r="C815" s="142">
        <f t="shared" ref="C815:J815" si="1037">C814</f>
        <v>3532673</v>
      </c>
      <c r="D815" s="142">
        <f t="shared" si="1037"/>
        <v>17247103</v>
      </c>
      <c r="E815" s="142">
        <f t="shared" si="1037"/>
        <v>6229645</v>
      </c>
      <c r="F815" s="142">
        <f t="shared" si="1037"/>
        <v>55707510</v>
      </c>
      <c r="G815" s="142">
        <f t="shared" si="1037"/>
        <v>30817800</v>
      </c>
      <c r="H815" s="142">
        <f t="shared" si="1037"/>
        <v>2065940</v>
      </c>
      <c r="I815" s="142">
        <f t="shared" si="1037"/>
        <v>17321631</v>
      </c>
      <c r="J815" s="142">
        <f t="shared" si="1037"/>
        <v>4894244</v>
      </c>
      <c r="K815" s="141">
        <f>Data!D833+K814</f>
        <v>7540177</v>
      </c>
      <c r="L815" s="142">
        <f t="shared" ref="L815:U815" si="1038">L814</f>
        <v>9281890</v>
      </c>
      <c r="M815" s="142">
        <f t="shared" si="1038"/>
        <v>21774</v>
      </c>
      <c r="N815" s="142">
        <f t="shared" si="1038"/>
        <v>16280390</v>
      </c>
      <c r="O815" s="142">
        <f t="shared" si="1038"/>
        <v>3469700</v>
      </c>
      <c r="P815" s="142">
        <f t="shared" si="1038"/>
        <v>148000</v>
      </c>
      <c r="Q815" s="142">
        <f t="shared" si="1038"/>
        <v>578396</v>
      </c>
      <c r="R815" s="142">
        <f t="shared" si="1038"/>
        <v>1371373</v>
      </c>
      <c r="S815" s="142">
        <f t="shared" si="1038"/>
        <v>3245174</v>
      </c>
      <c r="T815" s="142">
        <f t="shared" si="1038"/>
        <v>45478326</v>
      </c>
      <c r="U815" s="142">
        <f t="shared" si="1038"/>
        <v>649103</v>
      </c>
      <c r="V815" s="142"/>
      <c r="W815" s="142"/>
      <c r="X815" s="142"/>
      <c r="Y815" s="142"/>
      <c r="Z815" s="142"/>
      <c r="AA815" s="142"/>
      <c r="AB815" s="142"/>
      <c r="AC815" s="142"/>
      <c r="AD815" s="142"/>
      <c r="AE815" s="142"/>
      <c r="AF815" s="142"/>
      <c r="AG815" s="146" t="s">
        <v>2360</v>
      </c>
      <c r="AH815" s="144">
        <f t="shared" si="293"/>
        <v>225880849</v>
      </c>
      <c r="AI815" s="145">
        <f t="shared" si="294"/>
        <v>43691</v>
      </c>
      <c r="AJ815" s="144">
        <f t="shared" si="297"/>
        <v>1029</v>
      </c>
      <c r="AK815" s="142">
        <v>1.0</v>
      </c>
      <c r="AL815" s="146">
        <f t="shared" si="1039"/>
        <v>1029</v>
      </c>
      <c r="AM815" s="146">
        <f t="shared" si="1036"/>
        <v>18</v>
      </c>
      <c r="AN815" s="142"/>
      <c r="AO815" s="134"/>
      <c r="AP815" s="134"/>
      <c r="AQ815" s="134"/>
      <c r="AR815" s="134"/>
      <c r="AS815" s="134"/>
      <c r="AT815" s="134"/>
      <c r="AU815" s="134"/>
      <c r="AV815" s="134"/>
      <c r="AW815" s="134"/>
      <c r="AX815" s="134"/>
      <c r="AY815" s="134"/>
      <c r="AZ815" s="134"/>
      <c r="BA815" s="134"/>
      <c r="BB815" s="134"/>
    </row>
    <row r="816">
      <c r="A816" s="283" t="str">
        <f>Data!A808</f>
        <v>Landau Council</v>
      </c>
      <c r="B816" s="140">
        <f>Data!E808</f>
        <v>43691</v>
      </c>
      <c r="C816" s="142">
        <f t="shared" ref="C816:J816" si="1040">C815</f>
        <v>3532673</v>
      </c>
      <c r="D816" s="142">
        <f t="shared" si="1040"/>
        <v>17247103</v>
      </c>
      <c r="E816" s="142">
        <f t="shared" si="1040"/>
        <v>6229645</v>
      </c>
      <c r="F816" s="142">
        <f t="shared" si="1040"/>
        <v>55707510</v>
      </c>
      <c r="G816" s="142">
        <f t="shared" si="1040"/>
        <v>30817800</v>
      </c>
      <c r="H816" s="142">
        <f t="shared" si="1040"/>
        <v>2065940</v>
      </c>
      <c r="I816" s="142">
        <f t="shared" si="1040"/>
        <v>17321631</v>
      </c>
      <c r="J816" s="142">
        <f t="shared" si="1040"/>
        <v>4894244</v>
      </c>
      <c r="K816" s="141">
        <f>Data!D808+K815</f>
        <v>7586854</v>
      </c>
      <c r="L816" s="142">
        <f t="shared" ref="L816:U816" si="1041">L815</f>
        <v>9281890</v>
      </c>
      <c r="M816" s="142">
        <f t="shared" si="1041"/>
        <v>21774</v>
      </c>
      <c r="N816" s="142">
        <f t="shared" si="1041"/>
        <v>16280390</v>
      </c>
      <c r="O816" s="142">
        <f t="shared" si="1041"/>
        <v>3469700</v>
      </c>
      <c r="P816" s="142">
        <f t="shared" si="1041"/>
        <v>148000</v>
      </c>
      <c r="Q816" s="142">
        <f t="shared" si="1041"/>
        <v>578396</v>
      </c>
      <c r="R816" s="142">
        <f t="shared" si="1041"/>
        <v>1371373</v>
      </c>
      <c r="S816" s="142">
        <f t="shared" si="1041"/>
        <v>3245174</v>
      </c>
      <c r="T816" s="142">
        <f t="shared" si="1041"/>
        <v>45478326</v>
      </c>
      <c r="U816" s="142">
        <f t="shared" si="1041"/>
        <v>649103</v>
      </c>
      <c r="V816" s="142"/>
      <c r="W816" s="142"/>
      <c r="X816" s="142"/>
      <c r="Y816" s="142"/>
      <c r="Z816" s="142"/>
      <c r="AA816" s="142"/>
      <c r="AB816" s="142"/>
      <c r="AC816" s="142"/>
      <c r="AD816" s="142"/>
      <c r="AE816" s="142"/>
      <c r="AF816" s="142"/>
      <c r="AG816" s="146" t="s">
        <v>2360</v>
      </c>
      <c r="AH816" s="144">
        <f t="shared" si="293"/>
        <v>225927526</v>
      </c>
      <c r="AI816" s="145">
        <f t="shared" si="294"/>
        <v>43691</v>
      </c>
      <c r="AJ816" s="144">
        <f t="shared" si="297"/>
        <v>1030</v>
      </c>
      <c r="AK816" s="142">
        <v>1.0</v>
      </c>
      <c r="AL816" s="146">
        <f t="shared" si="1039"/>
        <v>1030</v>
      </c>
      <c r="AM816" s="146">
        <f t="shared" si="1036"/>
        <v>18</v>
      </c>
      <c r="AN816" s="142"/>
      <c r="AO816" s="134"/>
      <c r="AP816" s="134"/>
      <c r="AQ816" s="134"/>
      <c r="AR816" s="134"/>
      <c r="AS816" s="134"/>
      <c r="AT816" s="134"/>
      <c r="AU816" s="134"/>
      <c r="AV816" s="134"/>
      <c r="AW816" s="134"/>
      <c r="AX816" s="134"/>
      <c r="AY816" s="134"/>
      <c r="AZ816" s="134"/>
      <c r="BA816" s="134"/>
      <c r="BB816" s="134"/>
    </row>
    <row r="817">
      <c r="A817" s="283" t="str">
        <f>Data!A830</f>
        <v>Pankow Borough Council</v>
      </c>
      <c r="B817" s="140">
        <f>Data!E830</f>
        <v>43691</v>
      </c>
      <c r="C817" s="142">
        <f t="shared" ref="C817:J817" si="1042">C816</f>
        <v>3532673</v>
      </c>
      <c r="D817" s="142">
        <f t="shared" si="1042"/>
        <v>17247103</v>
      </c>
      <c r="E817" s="142">
        <f t="shared" si="1042"/>
        <v>6229645</v>
      </c>
      <c r="F817" s="142">
        <f t="shared" si="1042"/>
        <v>55707510</v>
      </c>
      <c r="G817" s="142">
        <f t="shared" si="1042"/>
        <v>30817800</v>
      </c>
      <c r="H817" s="142">
        <f t="shared" si="1042"/>
        <v>2065940</v>
      </c>
      <c r="I817" s="142">
        <f t="shared" si="1042"/>
        <v>17321631</v>
      </c>
      <c r="J817" s="142">
        <f t="shared" si="1042"/>
        <v>4894244</v>
      </c>
      <c r="K817" s="141">
        <f>Data!D830+K816</f>
        <v>7993893</v>
      </c>
      <c r="L817" s="142">
        <f t="shared" ref="L817:U817" si="1043">L816</f>
        <v>9281890</v>
      </c>
      <c r="M817" s="142">
        <f t="shared" si="1043"/>
        <v>21774</v>
      </c>
      <c r="N817" s="142">
        <f t="shared" si="1043"/>
        <v>16280390</v>
      </c>
      <c r="O817" s="142">
        <f t="shared" si="1043"/>
        <v>3469700</v>
      </c>
      <c r="P817" s="142">
        <f t="shared" si="1043"/>
        <v>148000</v>
      </c>
      <c r="Q817" s="142">
        <f t="shared" si="1043"/>
        <v>578396</v>
      </c>
      <c r="R817" s="142">
        <f t="shared" si="1043"/>
        <v>1371373</v>
      </c>
      <c r="S817" s="142">
        <f t="shared" si="1043"/>
        <v>3245174</v>
      </c>
      <c r="T817" s="142">
        <f t="shared" si="1043"/>
        <v>45478326</v>
      </c>
      <c r="U817" s="142">
        <f t="shared" si="1043"/>
        <v>649103</v>
      </c>
      <c r="V817" s="142"/>
      <c r="W817" s="142"/>
      <c r="X817" s="142"/>
      <c r="Y817" s="142"/>
      <c r="Z817" s="142"/>
      <c r="AA817" s="142"/>
      <c r="AB817" s="142"/>
      <c r="AC817" s="142"/>
      <c r="AD817" s="142"/>
      <c r="AE817" s="142"/>
      <c r="AF817" s="142"/>
      <c r="AG817" s="146" t="s">
        <v>2360</v>
      </c>
      <c r="AH817" s="144">
        <f t="shared" si="293"/>
        <v>226334565</v>
      </c>
      <c r="AI817" s="145">
        <f t="shared" si="294"/>
        <v>43691</v>
      </c>
      <c r="AJ817" s="144">
        <f t="shared" si="297"/>
        <v>1031</v>
      </c>
      <c r="AK817" s="142">
        <v>1.0</v>
      </c>
      <c r="AL817" s="146">
        <f t="shared" si="1039"/>
        <v>1031</v>
      </c>
      <c r="AM817" s="146">
        <f>AM815</f>
        <v>18</v>
      </c>
      <c r="AN817" s="142"/>
      <c r="AO817" s="134"/>
      <c r="AP817" s="134"/>
      <c r="AQ817" s="134"/>
      <c r="AR817" s="134"/>
      <c r="AS817" s="134"/>
      <c r="AT817" s="134"/>
      <c r="AU817" s="134"/>
      <c r="AV817" s="134"/>
      <c r="AW817" s="134"/>
      <c r="AX817" s="134"/>
      <c r="AY817" s="134"/>
      <c r="AZ817" s="134"/>
      <c r="BA817" s="134"/>
      <c r="BB817" s="134"/>
    </row>
    <row r="818">
      <c r="A818" s="283" t="str">
        <f>Data!A1210</f>
        <v>Saugerties Town Board</v>
      </c>
      <c r="B818" s="140">
        <f>Data!E1210</f>
        <v>43691</v>
      </c>
      <c r="C818" s="142">
        <f t="shared" ref="C818:U818" si="1044">C817</f>
        <v>3532673</v>
      </c>
      <c r="D818" s="176">
        <f t="shared" si="1044"/>
        <v>17247103</v>
      </c>
      <c r="E818" s="142">
        <f t="shared" si="1044"/>
        <v>6229645</v>
      </c>
      <c r="F818" s="142">
        <f t="shared" si="1044"/>
        <v>55707510</v>
      </c>
      <c r="G818" s="142">
        <f t="shared" si="1044"/>
        <v>30817800</v>
      </c>
      <c r="H818" s="142">
        <f t="shared" si="1044"/>
        <v>2065940</v>
      </c>
      <c r="I818" s="142">
        <f t="shared" si="1044"/>
        <v>17321631</v>
      </c>
      <c r="J818" s="142">
        <f t="shared" si="1044"/>
        <v>4894244</v>
      </c>
      <c r="K818" s="142">
        <f t="shared" si="1044"/>
        <v>7993893</v>
      </c>
      <c r="L818" s="142">
        <f t="shared" si="1044"/>
        <v>9281890</v>
      </c>
      <c r="M818" s="142">
        <f t="shared" si="1044"/>
        <v>21774</v>
      </c>
      <c r="N818" s="142">
        <f t="shared" si="1044"/>
        <v>16280390</v>
      </c>
      <c r="O818" s="142">
        <f t="shared" si="1044"/>
        <v>3469700</v>
      </c>
      <c r="P818" s="142">
        <f t="shared" si="1044"/>
        <v>148000</v>
      </c>
      <c r="Q818" s="142">
        <f t="shared" si="1044"/>
        <v>578396</v>
      </c>
      <c r="R818" s="142">
        <f t="shared" si="1044"/>
        <v>1371373</v>
      </c>
      <c r="S818" s="142">
        <f t="shared" si="1044"/>
        <v>3245174</v>
      </c>
      <c r="T818" s="142">
        <f t="shared" si="1044"/>
        <v>45478326</v>
      </c>
      <c r="U818" s="142">
        <f t="shared" si="1044"/>
        <v>649103</v>
      </c>
      <c r="V818" s="142"/>
      <c r="W818" s="142"/>
      <c r="X818" s="142"/>
      <c r="Y818" s="142"/>
      <c r="Z818" s="142"/>
      <c r="AA818" s="142"/>
      <c r="AB818" s="142"/>
      <c r="AC818" s="142"/>
      <c r="AD818" s="142"/>
      <c r="AE818" s="142"/>
      <c r="AF818" s="142"/>
      <c r="AG818" s="168" t="s">
        <v>996</v>
      </c>
      <c r="AH818" s="144">
        <f t="shared" si="293"/>
        <v>226334565</v>
      </c>
      <c r="AI818" s="145">
        <f t="shared" si="294"/>
        <v>43691</v>
      </c>
      <c r="AJ818" s="144">
        <f t="shared" si="297"/>
        <v>1032</v>
      </c>
      <c r="AK818" s="142">
        <v>1.0</v>
      </c>
      <c r="AL818" s="146">
        <f t="shared" si="1039"/>
        <v>1032</v>
      </c>
      <c r="AM818" s="146">
        <f>AM817</f>
        <v>18</v>
      </c>
      <c r="AN818" s="142"/>
      <c r="AO818" s="134"/>
      <c r="AP818" s="134"/>
      <c r="AQ818" s="134"/>
      <c r="AR818" s="134"/>
      <c r="AS818" s="134"/>
      <c r="AT818" s="134"/>
      <c r="AU818" s="134"/>
      <c r="AV818" s="134"/>
      <c r="AW818" s="134"/>
      <c r="AX818" s="134"/>
      <c r="AY818" s="134"/>
      <c r="AZ818" s="134"/>
      <c r="BA818" s="134"/>
      <c r="BB818" s="134"/>
    </row>
    <row r="819">
      <c r="A819" s="283" t="str">
        <f>Data!A346</f>
        <v>Hunstanton Town Council</v>
      </c>
      <c r="B819" s="140">
        <f>Data!E346</f>
        <v>43693</v>
      </c>
      <c r="C819" s="142">
        <f t="shared" ref="C819:E819" si="1045">C818</f>
        <v>3532673</v>
      </c>
      <c r="D819" s="142">
        <f t="shared" si="1045"/>
        <v>17247103</v>
      </c>
      <c r="E819" s="142">
        <f t="shared" si="1045"/>
        <v>6229645</v>
      </c>
      <c r="F819" s="141">
        <f>Data!D346+F818</f>
        <v>55711739</v>
      </c>
      <c r="G819" s="142">
        <f t="shared" ref="G819:U819" si="1046">G818</f>
        <v>30817800</v>
      </c>
      <c r="H819" s="142">
        <f t="shared" si="1046"/>
        <v>2065940</v>
      </c>
      <c r="I819" s="142">
        <f t="shared" si="1046"/>
        <v>17321631</v>
      </c>
      <c r="J819" s="142">
        <f t="shared" si="1046"/>
        <v>4894244</v>
      </c>
      <c r="K819" s="142">
        <f t="shared" si="1046"/>
        <v>7993893</v>
      </c>
      <c r="L819" s="142">
        <f t="shared" si="1046"/>
        <v>9281890</v>
      </c>
      <c r="M819" s="142">
        <f t="shared" si="1046"/>
        <v>21774</v>
      </c>
      <c r="N819" s="142">
        <f t="shared" si="1046"/>
        <v>16280390</v>
      </c>
      <c r="O819" s="142">
        <f t="shared" si="1046"/>
        <v>3469700</v>
      </c>
      <c r="P819" s="142">
        <f t="shared" si="1046"/>
        <v>148000</v>
      </c>
      <c r="Q819" s="142">
        <f t="shared" si="1046"/>
        <v>578396</v>
      </c>
      <c r="R819" s="142">
        <f t="shared" si="1046"/>
        <v>1371373</v>
      </c>
      <c r="S819" s="142">
        <f t="shared" si="1046"/>
        <v>3245174</v>
      </c>
      <c r="T819" s="142">
        <f t="shared" si="1046"/>
        <v>45478326</v>
      </c>
      <c r="U819" s="142">
        <f t="shared" si="1046"/>
        <v>649103</v>
      </c>
      <c r="V819" s="142"/>
      <c r="W819" s="142"/>
      <c r="X819" s="142"/>
      <c r="Y819" s="142"/>
      <c r="Z819" s="142"/>
      <c r="AA819" s="142"/>
      <c r="AB819" s="142"/>
      <c r="AC819" s="142"/>
      <c r="AD819" s="142"/>
      <c r="AE819" s="142"/>
      <c r="AF819" s="142"/>
      <c r="AG819" s="146" t="s">
        <v>1284</v>
      </c>
      <c r="AH819" s="144">
        <f t="shared" si="293"/>
        <v>226338794</v>
      </c>
      <c r="AI819" s="145">
        <f t="shared" si="294"/>
        <v>43693</v>
      </c>
      <c r="AJ819" s="144">
        <f t="shared" si="297"/>
        <v>1033</v>
      </c>
      <c r="AK819" s="142">
        <v>1.0</v>
      </c>
      <c r="AL819" s="146">
        <f t="shared" si="1039"/>
        <v>1033</v>
      </c>
      <c r="AM819" s="146">
        <f>AM817</f>
        <v>18</v>
      </c>
      <c r="AN819" s="142"/>
      <c r="AO819" s="134"/>
      <c r="AP819" s="134"/>
      <c r="AQ819" s="134"/>
      <c r="AR819" s="134"/>
      <c r="AS819" s="134"/>
      <c r="AT819" s="134"/>
      <c r="AU819" s="134"/>
      <c r="AV819" s="134"/>
      <c r="AW819" s="134"/>
      <c r="AX819" s="134"/>
      <c r="AY819" s="134"/>
      <c r="AZ819" s="134"/>
      <c r="BA819" s="134"/>
      <c r="BB819" s="134"/>
    </row>
    <row r="820">
      <c r="A820" s="282" t="str">
        <f>Data!A84</f>
        <v>Port Lincoln City Council</v>
      </c>
      <c r="B820" s="140">
        <f>Data!E84</f>
        <v>43696</v>
      </c>
      <c r="C820" s="141">
        <f>Data!D84+C819</f>
        <v>3546737</v>
      </c>
      <c r="D820" s="142">
        <f t="shared" ref="D820:U820" si="1047">D819</f>
        <v>17247103</v>
      </c>
      <c r="E820" s="142">
        <f t="shared" si="1047"/>
        <v>6229645</v>
      </c>
      <c r="F820" s="142">
        <f t="shared" si="1047"/>
        <v>55711739</v>
      </c>
      <c r="G820" s="142">
        <f t="shared" si="1047"/>
        <v>30817800</v>
      </c>
      <c r="H820" s="142">
        <f t="shared" si="1047"/>
        <v>2065940</v>
      </c>
      <c r="I820" s="142">
        <f t="shared" si="1047"/>
        <v>17321631</v>
      </c>
      <c r="J820" s="142">
        <f t="shared" si="1047"/>
        <v>4894244</v>
      </c>
      <c r="K820" s="142">
        <f t="shared" si="1047"/>
        <v>7993893</v>
      </c>
      <c r="L820" s="142">
        <f t="shared" si="1047"/>
        <v>9281890</v>
      </c>
      <c r="M820" s="142">
        <f t="shared" si="1047"/>
        <v>21774</v>
      </c>
      <c r="N820" s="142">
        <f t="shared" si="1047"/>
        <v>16280390</v>
      </c>
      <c r="O820" s="142">
        <f t="shared" si="1047"/>
        <v>3469700</v>
      </c>
      <c r="P820" s="142">
        <f t="shared" si="1047"/>
        <v>148000</v>
      </c>
      <c r="Q820" s="142">
        <f t="shared" si="1047"/>
        <v>578396</v>
      </c>
      <c r="R820" s="142">
        <f t="shared" si="1047"/>
        <v>1371373</v>
      </c>
      <c r="S820" s="142">
        <f t="shared" si="1047"/>
        <v>3245174</v>
      </c>
      <c r="T820" s="142">
        <f t="shared" si="1047"/>
        <v>45478326</v>
      </c>
      <c r="U820" s="142">
        <f t="shared" si="1047"/>
        <v>649103</v>
      </c>
      <c r="V820" s="142"/>
      <c r="W820" s="142"/>
      <c r="X820" s="142"/>
      <c r="Y820" s="142"/>
      <c r="Z820" s="142"/>
      <c r="AA820" s="142"/>
      <c r="AB820" s="142"/>
      <c r="AC820" s="142"/>
      <c r="AD820" s="142"/>
      <c r="AE820" s="142"/>
      <c r="AF820" s="142"/>
      <c r="AG820" s="146" t="s">
        <v>974</v>
      </c>
      <c r="AH820" s="144">
        <f t="shared" si="293"/>
        <v>226352858</v>
      </c>
      <c r="AI820" s="145">
        <f t="shared" si="294"/>
        <v>43696</v>
      </c>
      <c r="AJ820" s="144">
        <f t="shared" si="297"/>
        <v>1034</v>
      </c>
      <c r="AK820" s="142">
        <v>1.0</v>
      </c>
      <c r="AL820" s="146">
        <f t="shared" si="1039"/>
        <v>1034</v>
      </c>
      <c r="AM820" s="146">
        <f t="shared" ref="AM820:AM825" si="1049">AM819</f>
        <v>18</v>
      </c>
      <c r="AN820" s="142"/>
      <c r="AO820" s="134"/>
      <c r="AP820" s="134"/>
      <c r="AQ820" s="134"/>
      <c r="AR820" s="134"/>
      <c r="AS820" s="134"/>
      <c r="AT820" s="134"/>
      <c r="AU820" s="134"/>
      <c r="AV820" s="134"/>
      <c r="AW820" s="134"/>
      <c r="AX820" s="134"/>
      <c r="AY820" s="134"/>
      <c r="AZ820" s="134"/>
      <c r="BA820" s="134"/>
      <c r="BB820" s="134"/>
    </row>
    <row r="821">
      <c r="A821" s="282" t="str">
        <f>Data!A1163</f>
        <v>Fort Collins City Council</v>
      </c>
      <c r="B821" s="140">
        <f>Data!E1163</f>
        <v>43697</v>
      </c>
      <c r="C821" s="142">
        <f t="shared" ref="C821:C822" si="1050">C820</f>
        <v>3546737</v>
      </c>
      <c r="D821" s="141">
        <f>Data!D1163+D820</f>
        <v>17414933</v>
      </c>
      <c r="E821" s="142">
        <f t="shared" ref="E821:U821" si="1048">E820</f>
        <v>6229645</v>
      </c>
      <c r="F821" s="142">
        <f t="shared" si="1048"/>
        <v>55711739</v>
      </c>
      <c r="G821" s="142">
        <f t="shared" si="1048"/>
        <v>30817800</v>
      </c>
      <c r="H821" s="142">
        <f t="shared" si="1048"/>
        <v>2065940</v>
      </c>
      <c r="I821" s="142">
        <f t="shared" si="1048"/>
        <v>17321631</v>
      </c>
      <c r="J821" s="142">
        <f t="shared" si="1048"/>
        <v>4894244</v>
      </c>
      <c r="K821" s="142">
        <f t="shared" si="1048"/>
        <v>7993893</v>
      </c>
      <c r="L821" s="142">
        <f t="shared" si="1048"/>
        <v>9281890</v>
      </c>
      <c r="M821" s="142">
        <f t="shared" si="1048"/>
        <v>21774</v>
      </c>
      <c r="N821" s="142">
        <f t="shared" si="1048"/>
        <v>16280390</v>
      </c>
      <c r="O821" s="142">
        <f t="shared" si="1048"/>
        <v>3469700</v>
      </c>
      <c r="P821" s="142">
        <f t="shared" si="1048"/>
        <v>148000</v>
      </c>
      <c r="Q821" s="142">
        <f t="shared" si="1048"/>
        <v>578396</v>
      </c>
      <c r="R821" s="142">
        <f t="shared" si="1048"/>
        <v>1371373</v>
      </c>
      <c r="S821" s="142">
        <f t="shared" si="1048"/>
        <v>3245174</v>
      </c>
      <c r="T821" s="142">
        <f t="shared" si="1048"/>
        <v>45478326</v>
      </c>
      <c r="U821" s="142">
        <f t="shared" si="1048"/>
        <v>649103</v>
      </c>
      <c r="V821" s="142"/>
      <c r="W821" s="142"/>
      <c r="X821" s="142"/>
      <c r="Y821" s="142"/>
      <c r="Z821" s="142"/>
      <c r="AA821" s="142"/>
      <c r="AB821" s="142"/>
      <c r="AC821" s="142"/>
      <c r="AD821" s="142"/>
      <c r="AE821" s="142"/>
      <c r="AF821" s="142"/>
      <c r="AG821" s="146" t="s">
        <v>996</v>
      </c>
      <c r="AH821" s="144">
        <f t="shared" si="293"/>
        <v>226520688</v>
      </c>
      <c r="AI821" s="145">
        <f t="shared" si="294"/>
        <v>43697</v>
      </c>
      <c r="AJ821" s="144">
        <f t="shared" si="297"/>
        <v>1035</v>
      </c>
      <c r="AK821" s="142">
        <v>1.0</v>
      </c>
      <c r="AL821" s="146">
        <f t="shared" si="1039"/>
        <v>1035</v>
      </c>
      <c r="AM821" s="146">
        <f t="shared" si="1049"/>
        <v>18</v>
      </c>
      <c r="AN821" s="142"/>
      <c r="AO821" s="134"/>
      <c r="AP821" s="134"/>
      <c r="AQ821" s="134"/>
      <c r="AR821" s="134"/>
      <c r="AS821" s="134"/>
      <c r="AT821" s="134"/>
      <c r="AU821" s="134"/>
      <c r="AV821" s="134"/>
      <c r="AW821" s="134"/>
      <c r="AX821" s="134"/>
      <c r="AY821" s="134"/>
      <c r="AZ821" s="134"/>
      <c r="BA821" s="134"/>
      <c r="BB821" s="134"/>
    </row>
    <row r="822">
      <c r="A822" s="282" t="str">
        <f>Data!A1159</f>
        <v>El Cerrito City Council</v>
      </c>
      <c r="B822" s="140">
        <f>Data!E1159</f>
        <v>43697</v>
      </c>
      <c r="C822" s="142">
        <f t="shared" si="1050"/>
        <v>3546737</v>
      </c>
      <c r="D822" s="141">
        <f>Data!D1159+D821</f>
        <v>17440534</v>
      </c>
      <c r="E822" s="142">
        <f t="shared" ref="E822:U822" si="1051">E821</f>
        <v>6229645</v>
      </c>
      <c r="F822" s="142">
        <f t="shared" si="1051"/>
        <v>55711739</v>
      </c>
      <c r="G822" s="142">
        <f t="shared" si="1051"/>
        <v>30817800</v>
      </c>
      <c r="H822" s="142">
        <f t="shared" si="1051"/>
        <v>2065940</v>
      </c>
      <c r="I822" s="142">
        <f t="shared" si="1051"/>
        <v>17321631</v>
      </c>
      <c r="J822" s="142">
        <f t="shared" si="1051"/>
        <v>4894244</v>
      </c>
      <c r="K822" s="142">
        <f t="shared" si="1051"/>
        <v>7993893</v>
      </c>
      <c r="L822" s="142">
        <f t="shared" si="1051"/>
        <v>9281890</v>
      </c>
      <c r="M822" s="142">
        <f t="shared" si="1051"/>
        <v>21774</v>
      </c>
      <c r="N822" s="142">
        <f t="shared" si="1051"/>
        <v>16280390</v>
      </c>
      <c r="O822" s="142">
        <f t="shared" si="1051"/>
        <v>3469700</v>
      </c>
      <c r="P822" s="142">
        <f t="shared" si="1051"/>
        <v>148000</v>
      </c>
      <c r="Q822" s="142">
        <f t="shared" si="1051"/>
        <v>578396</v>
      </c>
      <c r="R822" s="142">
        <f t="shared" si="1051"/>
        <v>1371373</v>
      </c>
      <c r="S822" s="142">
        <f t="shared" si="1051"/>
        <v>3245174</v>
      </c>
      <c r="T822" s="142">
        <f t="shared" si="1051"/>
        <v>45478326</v>
      </c>
      <c r="U822" s="142">
        <f t="shared" si="1051"/>
        <v>649103</v>
      </c>
      <c r="V822" s="142"/>
      <c r="W822" s="142"/>
      <c r="X822" s="142"/>
      <c r="Y822" s="142"/>
      <c r="Z822" s="142"/>
      <c r="AA822" s="142"/>
      <c r="AB822" s="142"/>
      <c r="AC822" s="142"/>
      <c r="AD822" s="142"/>
      <c r="AE822" s="142"/>
      <c r="AF822" s="142"/>
      <c r="AG822" s="146" t="s">
        <v>996</v>
      </c>
      <c r="AH822" s="144">
        <f t="shared" si="293"/>
        <v>226546289</v>
      </c>
      <c r="AI822" s="145">
        <f t="shared" si="294"/>
        <v>43697</v>
      </c>
      <c r="AJ822" s="144">
        <f t="shared" si="297"/>
        <v>1036</v>
      </c>
      <c r="AK822" s="142">
        <v>1.0</v>
      </c>
      <c r="AL822" s="146">
        <f t="shared" si="1039"/>
        <v>1036</v>
      </c>
      <c r="AM822" s="146">
        <f t="shared" si="1049"/>
        <v>18</v>
      </c>
      <c r="AN822" s="142"/>
      <c r="AO822" s="134"/>
      <c r="AP822" s="134"/>
      <c r="AQ822" s="134"/>
      <c r="AR822" s="134"/>
      <c r="AS822" s="134"/>
      <c r="AT822" s="134"/>
      <c r="AU822" s="134"/>
      <c r="AV822" s="134"/>
      <c r="AW822" s="134"/>
      <c r="AX822" s="134"/>
      <c r="AY822" s="134"/>
      <c r="AZ822" s="134"/>
      <c r="BA822" s="134"/>
      <c r="BB822" s="134"/>
    </row>
    <row r="823">
      <c r="A823" s="282" t="str">
        <f>Data!A21</f>
        <v>Bass Coast Shire Council</v>
      </c>
      <c r="B823" s="140">
        <f>Data!E21</f>
        <v>43698</v>
      </c>
      <c r="C823" s="141">
        <f>Data!D21+C822</f>
        <v>3581729</v>
      </c>
      <c r="D823" s="142">
        <f t="shared" ref="D823:U823" si="1052">D822</f>
        <v>17440534</v>
      </c>
      <c r="E823" s="142">
        <f t="shared" si="1052"/>
        <v>6229645</v>
      </c>
      <c r="F823" s="142">
        <f t="shared" si="1052"/>
        <v>55711739</v>
      </c>
      <c r="G823" s="142">
        <f t="shared" si="1052"/>
        <v>30817800</v>
      </c>
      <c r="H823" s="142">
        <f t="shared" si="1052"/>
        <v>2065940</v>
      </c>
      <c r="I823" s="142">
        <f t="shared" si="1052"/>
        <v>17321631</v>
      </c>
      <c r="J823" s="142">
        <f t="shared" si="1052"/>
        <v>4894244</v>
      </c>
      <c r="K823" s="142">
        <f t="shared" si="1052"/>
        <v>7993893</v>
      </c>
      <c r="L823" s="142">
        <f t="shared" si="1052"/>
        <v>9281890</v>
      </c>
      <c r="M823" s="142">
        <f t="shared" si="1052"/>
        <v>21774</v>
      </c>
      <c r="N823" s="142">
        <f t="shared" si="1052"/>
        <v>16280390</v>
      </c>
      <c r="O823" s="142">
        <f t="shared" si="1052"/>
        <v>3469700</v>
      </c>
      <c r="P823" s="142">
        <f t="shared" si="1052"/>
        <v>148000</v>
      </c>
      <c r="Q823" s="142">
        <f t="shared" si="1052"/>
        <v>578396</v>
      </c>
      <c r="R823" s="142">
        <f t="shared" si="1052"/>
        <v>1371373</v>
      </c>
      <c r="S823" s="142">
        <f t="shared" si="1052"/>
        <v>3245174</v>
      </c>
      <c r="T823" s="142">
        <f t="shared" si="1052"/>
        <v>45478326</v>
      </c>
      <c r="U823" s="142">
        <f t="shared" si="1052"/>
        <v>649103</v>
      </c>
      <c r="V823" s="142"/>
      <c r="W823" s="142"/>
      <c r="X823" s="142"/>
      <c r="Y823" s="142"/>
      <c r="Z823" s="142"/>
      <c r="AA823" s="142"/>
      <c r="AB823" s="142"/>
      <c r="AC823" s="142"/>
      <c r="AD823" s="142"/>
      <c r="AE823" s="142"/>
      <c r="AF823" s="142"/>
      <c r="AG823" s="146" t="s">
        <v>974</v>
      </c>
      <c r="AH823" s="144">
        <f t="shared" si="293"/>
        <v>226581281</v>
      </c>
      <c r="AI823" s="145">
        <f t="shared" si="294"/>
        <v>43698</v>
      </c>
      <c r="AJ823" s="144">
        <f t="shared" si="297"/>
        <v>1037</v>
      </c>
      <c r="AK823" s="142">
        <v>1.0</v>
      </c>
      <c r="AL823" s="146">
        <f t="shared" si="1039"/>
        <v>1037</v>
      </c>
      <c r="AM823" s="146">
        <f t="shared" si="1049"/>
        <v>18</v>
      </c>
      <c r="AN823" s="142"/>
      <c r="AO823" s="134"/>
      <c r="AP823" s="134"/>
      <c r="AQ823" s="134"/>
      <c r="AR823" s="134"/>
      <c r="AS823" s="134"/>
      <c r="AT823" s="134"/>
      <c r="AU823" s="134"/>
      <c r="AV823" s="134"/>
      <c r="AW823" s="134"/>
      <c r="AX823" s="134"/>
      <c r="AY823" s="134"/>
      <c r="AZ823" s="134"/>
      <c r="BA823" s="134"/>
      <c r="BB823" s="134"/>
    </row>
    <row r="824">
      <c r="A824" s="282" t="str">
        <f>Data!A1029</f>
        <v>Greater Wellington Regional Council</v>
      </c>
      <c r="B824" s="140">
        <f>Data!E1029</f>
        <v>43698</v>
      </c>
      <c r="C824" s="142">
        <f t="shared" ref="C824:N824" si="1053">C823</f>
        <v>3581729</v>
      </c>
      <c r="D824" s="142">
        <f t="shared" si="1053"/>
        <v>17440534</v>
      </c>
      <c r="E824" s="142">
        <f t="shared" si="1053"/>
        <v>6229645</v>
      </c>
      <c r="F824" s="142">
        <f t="shared" si="1053"/>
        <v>55711739</v>
      </c>
      <c r="G824" s="142">
        <f t="shared" si="1053"/>
        <v>30817800</v>
      </c>
      <c r="H824" s="142">
        <f t="shared" si="1053"/>
        <v>2065940</v>
      </c>
      <c r="I824" s="142">
        <f t="shared" si="1053"/>
        <v>17321631</v>
      </c>
      <c r="J824" s="142">
        <f t="shared" si="1053"/>
        <v>4894244</v>
      </c>
      <c r="K824" s="142">
        <f t="shared" si="1053"/>
        <v>7993893</v>
      </c>
      <c r="L824" s="142">
        <f t="shared" si="1053"/>
        <v>9281890</v>
      </c>
      <c r="M824" s="142">
        <f t="shared" si="1053"/>
        <v>21774</v>
      </c>
      <c r="N824" s="142">
        <f t="shared" si="1053"/>
        <v>16280390</v>
      </c>
      <c r="O824" s="141">
        <f>Data!D1029+O823-Data!D1037-Data!D1032-Data!D1035-Data!D1031</f>
        <v>3559100</v>
      </c>
      <c r="P824" s="142">
        <f t="shared" ref="P824:U824" si="1054">P823</f>
        <v>148000</v>
      </c>
      <c r="Q824" s="142">
        <f t="shared" si="1054"/>
        <v>578396</v>
      </c>
      <c r="R824" s="142">
        <f t="shared" si="1054"/>
        <v>1371373</v>
      </c>
      <c r="S824" s="142">
        <f t="shared" si="1054"/>
        <v>3245174</v>
      </c>
      <c r="T824" s="142">
        <f t="shared" si="1054"/>
        <v>45478326</v>
      </c>
      <c r="U824" s="142">
        <f t="shared" si="1054"/>
        <v>649103</v>
      </c>
      <c r="V824" s="142"/>
      <c r="W824" s="142"/>
      <c r="X824" s="142"/>
      <c r="Y824" s="142"/>
      <c r="Z824" s="142"/>
      <c r="AA824" s="142"/>
      <c r="AB824" s="142"/>
      <c r="AC824" s="142"/>
      <c r="AD824" s="142"/>
      <c r="AE824" s="142"/>
      <c r="AF824" s="142"/>
      <c r="AG824" s="146" t="s">
        <v>2583</v>
      </c>
      <c r="AH824" s="144">
        <f t="shared" si="293"/>
        <v>226670681</v>
      </c>
      <c r="AI824" s="145">
        <f t="shared" si="294"/>
        <v>43698</v>
      </c>
      <c r="AJ824" s="144">
        <f t="shared" si="297"/>
        <v>1038</v>
      </c>
      <c r="AK824" s="142">
        <v>1.0</v>
      </c>
      <c r="AL824" s="146">
        <f t="shared" si="1039"/>
        <v>1038</v>
      </c>
      <c r="AM824" s="146">
        <f t="shared" si="1049"/>
        <v>18</v>
      </c>
      <c r="AN824" s="134"/>
      <c r="AO824" s="134"/>
      <c r="AP824" s="134"/>
      <c r="AQ824" s="134"/>
      <c r="AR824" s="134"/>
      <c r="AS824" s="134"/>
      <c r="AT824" s="134"/>
      <c r="AU824" s="134"/>
      <c r="AV824" s="134"/>
      <c r="AW824" s="134"/>
      <c r="AX824" s="134"/>
      <c r="AY824" s="134"/>
      <c r="AZ824" s="134"/>
      <c r="BA824" s="134"/>
      <c r="BB824" s="134"/>
    </row>
    <row r="825">
      <c r="A825" s="283" t="str">
        <f>Data!A776</f>
        <v>Chemnitz City Council</v>
      </c>
      <c r="B825" s="140">
        <f>Data!E776</f>
        <v>43698</v>
      </c>
      <c r="C825" s="142">
        <f t="shared" ref="C825:J825" si="1055">C824</f>
        <v>3581729</v>
      </c>
      <c r="D825" s="142">
        <f t="shared" si="1055"/>
        <v>17440534</v>
      </c>
      <c r="E825" s="142">
        <f t="shared" si="1055"/>
        <v>6229645</v>
      </c>
      <c r="F825" s="142">
        <f t="shared" si="1055"/>
        <v>55711739</v>
      </c>
      <c r="G825" s="142">
        <f t="shared" si="1055"/>
        <v>30817800</v>
      </c>
      <c r="H825" s="142">
        <f t="shared" si="1055"/>
        <v>2065940</v>
      </c>
      <c r="I825" s="142">
        <f t="shared" si="1055"/>
        <v>17321631</v>
      </c>
      <c r="J825" s="142">
        <f t="shared" si="1055"/>
        <v>4894244</v>
      </c>
      <c r="K825" s="141">
        <f>Data!D776+K824</f>
        <v>8241130</v>
      </c>
      <c r="L825" s="142">
        <f t="shared" ref="L825:U825" si="1056">L824</f>
        <v>9281890</v>
      </c>
      <c r="M825" s="142">
        <f t="shared" si="1056"/>
        <v>21774</v>
      </c>
      <c r="N825" s="142">
        <f t="shared" si="1056"/>
        <v>16280390</v>
      </c>
      <c r="O825" s="142">
        <f t="shared" si="1056"/>
        <v>3559100</v>
      </c>
      <c r="P825" s="142">
        <f t="shared" si="1056"/>
        <v>148000</v>
      </c>
      <c r="Q825" s="142">
        <f t="shared" si="1056"/>
        <v>578396</v>
      </c>
      <c r="R825" s="142">
        <f t="shared" si="1056"/>
        <v>1371373</v>
      </c>
      <c r="S825" s="142">
        <f t="shared" si="1056"/>
        <v>3245174</v>
      </c>
      <c r="T825" s="142">
        <f t="shared" si="1056"/>
        <v>45478326</v>
      </c>
      <c r="U825" s="142">
        <f t="shared" si="1056"/>
        <v>649103</v>
      </c>
      <c r="V825" s="142"/>
      <c r="W825" s="142"/>
      <c r="X825" s="142"/>
      <c r="Y825" s="142"/>
      <c r="Z825" s="142"/>
      <c r="AA825" s="142"/>
      <c r="AB825" s="142"/>
      <c r="AC825" s="142"/>
      <c r="AD825" s="142"/>
      <c r="AE825" s="142"/>
      <c r="AF825" s="142"/>
      <c r="AG825" s="168" t="s">
        <v>2360</v>
      </c>
      <c r="AH825" s="144">
        <f t="shared" si="293"/>
        <v>226917918</v>
      </c>
      <c r="AI825" s="145">
        <f t="shared" si="294"/>
        <v>43698</v>
      </c>
      <c r="AJ825" s="144">
        <f t="shared" si="297"/>
        <v>1039</v>
      </c>
      <c r="AK825" s="142">
        <v>1.0</v>
      </c>
      <c r="AL825" s="146">
        <f t="shared" si="1039"/>
        <v>1039</v>
      </c>
      <c r="AM825" s="146">
        <f t="shared" si="1049"/>
        <v>18</v>
      </c>
      <c r="AN825" s="134"/>
      <c r="AO825" s="134"/>
      <c r="AP825" s="134"/>
      <c r="AQ825" s="134"/>
      <c r="AR825" s="134"/>
      <c r="AS825" s="134"/>
      <c r="AT825" s="134"/>
      <c r="AU825" s="134"/>
      <c r="AV825" s="134"/>
      <c r="AW825" s="134"/>
      <c r="AX825" s="134"/>
      <c r="AY825" s="134"/>
      <c r="AZ825" s="134"/>
      <c r="BA825" s="134"/>
      <c r="BB825" s="134"/>
    </row>
    <row r="826">
      <c r="A826" s="283" t="str">
        <f>Data!A775</f>
        <v>Charlottenburg-Wilmersdorf Borough Council</v>
      </c>
      <c r="B826" s="140">
        <f>Data!E775</f>
        <v>43699</v>
      </c>
      <c r="C826" s="142">
        <f t="shared" ref="C826:J826" si="1057">C825</f>
        <v>3581729</v>
      </c>
      <c r="D826" s="142">
        <f t="shared" si="1057"/>
        <v>17440534</v>
      </c>
      <c r="E826" s="142">
        <f t="shared" si="1057"/>
        <v>6229645</v>
      </c>
      <c r="F826" s="142">
        <f t="shared" si="1057"/>
        <v>55711739</v>
      </c>
      <c r="G826" s="142">
        <f t="shared" si="1057"/>
        <v>30817800</v>
      </c>
      <c r="H826" s="142">
        <f t="shared" si="1057"/>
        <v>2065940</v>
      </c>
      <c r="I826" s="142">
        <f t="shared" si="1057"/>
        <v>17321631</v>
      </c>
      <c r="J826" s="142">
        <f t="shared" si="1057"/>
        <v>4894244</v>
      </c>
      <c r="K826" s="141">
        <f>Data!D775+K825</f>
        <v>8582457</v>
      </c>
      <c r="L826" s="142">
        <f t="shared" ref="L826:U826" si="1058">L825</f>
        <v>9281890</v>
      </c>
      <c r="M826" s="142">
        <f t="shared" si="1058"/>
        <v>21774</v>
      </c>
      <c r="N826" s="142">
        <f t="shared" si="1058"/>
        <v>16280390</v>
      </c>
      <c r="O826" s="142">
        <f t="shared" si="1058"/>
        <v>3559100</v>
      </c>
      <c r="P826" s="142">
        <f t="shared" si="1058"/>
        <v>148000</v>
      </c>
      <c r="Q826" s="142">
        <f t="shared" si="1058"/>
        <v>578396</v>
      </c>
      <c r="R826" s="142">
        <f t="shared" si="1058"/>
        <v>1371373</v>
      </c>
      <c r="S826" s="142">
        <f t="shared" si="1058"/>
        <v>3245174</v>
      </c>
      <c r="T826" s="142">
        <f t="shared" si="1058"/>
        <v>45478326</v>
      </c>
      <c r="U826" s="142">
        <f t="shared" si="1058"/>
        <v>649103</v>
      </c>
      <c r="V826" s="142"/>
      <c r="W826" s="142"/>
      <c r="X826" s="142"/>
      <c r="Y826" s="142"/>
      <c r="Z826" s="142"/>
      <c r="AA826" s="142"/>
      <c r="AB826" s="142"/>
      <c r="AC826" s="142"/>
      <c r="AD826" s="142"/>
      <c r="AE826" s="142"/>
      <c r="AF826" s="142"/>
      <c r="AG826" s="146" t="s">
        <v>2360</v>
      </c>
      <c r="AH826" s="144">
        <f t="shared" si="293"/>
        <v>227259245</v>
      </c>
      <c r="AI826" s="145">
        <f t="shared" si="294"/>
        <v>43699</v>
      </c>
      <c r="AJ826" s="144">
        <f t="shared" si="297"/>
        <v>1040</v>
      </c>
      <c r="AK826" s="142">
        <v>1.0</v>
      </c>
      <c r="AL826" s="146">
        <f t="shared" si="1039"/>
        <v>1040</v>
      </c>
      <c r="AM826" s="146">
        <f>AM824</f>
        <v>18</v>
      </c>
      <c r="AN826" s="134"/>
      <c r="AO826" s="134"/>
      <c r="AP826" s="134"/>
      <c r="AQ826" s="134"/>
      <c r="AR826" s="134"/>
      <c r="AS826" s="134"/>
      <c r="AT826" s="134"/>
      <c r="AU826" s="134"/>
      <c r="AV826" s="134"/>
      <c r="AW826" s="134"/>
      <c r="AX826" s="134"/>
      <c r="AY826" s="134"/>
      <c r="AZ826" s="134"/>
      <c r="BA826" s="134"/>
      <c r="BB826" s="134"/>
    </row>
    <row r="827">
      <c r="A827" s="283" t="str">
        <f>Data!A840</f>
        <v>Speyer Town Council</v>
      </c>
      <c r="B827" s="140">
        <f>Data!E840</f>
        <v>43699</v>
      </c>
      <c r="C827" s="142">
        <f t="shared" ref="C827:J827" si="1059">C826</f>
        <v>3581729</v>
      </c>
      <c r="D827" s="142">
        <f t="shared" si="1059"/>
        <v>17440534</v>
      </c>
      <c r="E827" s="142">
        <f t="shared" si="1059"/>
        <v>6229645</v>
      </c>
      <c r="F827" s="142">
        <f t="shared" si="1059"/>
        <v>55711739</v>
      </c>
      <c r="G827" s="142">
        <f t="shared" si="1059"/>
        <v>30817800</v>
      </c>
      <c r="H827" s="142">
        <f t="shared" si="1059"/>
        <v>2065940</v>
      </c>
      <c r="I827" s="142">
        <f t="shared" si="1059"/>
        <v>17321631</v>
      </c>
      <c r="J827" s="142">
        <f t="shared" si="1059"/>
        <v>4894244</v>
      </c>
      <c r="K827" s="210">
        <f>Data!D840+K826</f>
        <v>8632835</v>
      </c>
      <c r="L827" s="142">
        <f t="shared" ref="L827:U827" si="1060">L826</f>
        <v>9281890</v>
      </c>
      <c r="M827" s="142">
        <f t="shared" si="1060"/>
        <v>21774</v>
      </c>
      <c r="N827" s="142">
        <f t="shared" si="1060"/>
        <v>16280390</v>
      </c>
      <c r="O827" s="142">
        <f t="shared" si="1060"/>
        <v>3559100</v>
      </c>
      <c r="P827" s="142">
        <f t="shared" si="1060"/>
        <v>148000</v>
      </c>
      <c r="Q827" s="142">
        <f t="shared" si="1060"/>
        <v>578396</v>
      </c>
      <c r="R827" s="142">
        <f t="shared" si="1060"/>
        <v>1371373</v>
      </c>
      <c r="S827" s="142">
        <f t="shared" si="1060"/>
        <v>3245174</v>
      </c>
      <c r="T827" s="142">
        <f t="shared" si="1060"/>
        <v>45478326</v>
      </c>
      <c r="U827" s="142">
        <f t="shared" si="1060"/>
        <v>649103</v>
      </c>
      <c r="V827" s="142"/>
      <c r="W827" s="142"/>
      <c r="X827" s="142"/>
      <c r="Y827" s="142"/>
      <c r="Z827" s="142"/>
      <c r="AA827" s="142"/>
      <c r="AB827" s="142"/>
      <c r="AC827" s="142"/>
      <c r="AD827" s="142"/>
      <c r="AE827" s="142"/>
      <c r="AF827" s="142"/>
      <c r="AG827" s="146" t="s">
        <v>2360</v>
      </c>
      <c r="AH827" s="144">
        <f t="shared" si="293"/>
        <v>227309623</v>
      </c>
      <c r="AI827" s="145">
        <f t="shared" si="294"/>
        <v>43699</v>
      </c>
      <c r="AJ827" s="144">
        <f t="shared" si="297"/>
        <v>1041</v>
      </c>
      <c r="AK827" s="142">
        <v>1.0</v>
      </c>
      <c r="AL827" s="146">
        <f t="shared" si="1039"/>
        <v>1041</v>
      </c>
      <c r="AM827" s="146">
        <f>AM826</f>
        <v>18</v>
      </c>
      <c r="AN827" s="134"/>
      <c r="AO827" s="134"/>
      <c r="AP827" s="134"/>
      <c r="AQ827" s="134"/>
      <c r="AR827" s="134"/>
      <c r="AS827" s="134"/>
      <c r="AT827" s="134"/>
      <c r="AU827" s="134"/>
      <c r="AV827" s="134"/>
      <c r="AW827" s="134"/>
      <c r="AX827" s="134"/>
      <c r="AY827" s="134"/>
      <c r="AZ827" s="134"/>
      <c r="BA827" s="134"/>
      <c r="BB827" s="134"/>
    </row>
    <row r="828">
      <c r="A828" s="282" t="str">
        <f>Data!A35</f>
        <v>Central Coast Council</v>
      </c>
      <c r="B828" s="140">
        <f>Data!E35</f>
        <v>43703</v>
      </c>
      <c r="C828" s="141">
        <f>Data!D35+C827</f>
        <v>3923776</v>
      </c>
      <c r="D828" s="142">
        <f t="shared" ref="D828:U828" si="1061">D827</f>
        <v>17440534</v>
      </c>
      <c r="E828" s="142">
        <f t="shared" si="1061"/>
        <v>6229645</v>
      </c>
      <c r="F828" s="142">
        <f t="shared" si="1061"/>
        <v>55711739</v>
      </c>
      <c r="G828" s="142">
        <f t="shared" si="1061"/>
        <v>30817800</v>
      </c>
      <c r="H828" s="142">
        <f t="shared" si="1061"/>
        <v>2065940</v>
      </c>
      <c r="I828" s="142">
        <f t="shared" si="1061"/>
        <v>17321631</v>
      </c>
      <c r="J828" s="142">
        <f t="shared" si="1061"/>
        <v>4894244</v>
      </c>
      <c r="K828" s="142">
        <f t="shared" si="1061"/>
        <v>8632835</v>
      </c>
      <c r="L828" s="142">
        <f t="shared" si="1061"/>
        <v>9281890</v>
      </c>
      <c r="M828" s="142">
        <f t="shared" si="1061"/>
        <v>21774</v>
      </c>
      <c r="N828" s="142">
        <f t="shared" si="1061"/>
        <v>16280390</v>
      </c>
      <c r="O828" s="142">
        <f t="shared" si="1061"/>
        <v>3559100</v>
      </c>
      <c r="P828" s="142">
        <f t="shared" si="1061"/>
        <v>148000</v>
      </c>
      <c r="Q828" s="142">
        <f t="shared" si="1061"/>
        <v>578396</v>
      </c>
      <c r="R828" s="142">
        <f t="shared" si="1061"/>
        <v>1371373</v>
      </c>
      <c r="S828" s="142">
        <f t="shared" si="1061"/>
        <v>3245174</v>
      </c>
      <c r="T828" s="142">
        <f t="shared" si="1061"/>
        <v>45478326</v>
      </c>
      <c r="U828" s="142">
        <f t="shared" si="1061"/>
        <v>649103</v>
      </c>
      <c r="V828" s="142"/>
      <c r="W828" s="142"/>
      <c r="X828" s="142"/>
      <c r="Y828" s="142"/>
      <c r="Z828" s="142"/>
      <c r="AA828" s="142"/>
      <c r="AB828" s="142"/>
      <c r="AC828" s="142"/>
      <c r="AD828" s="142"/>
      <c r="AE828" s="142"/>
      <c r="AF828" s="142"/>
      <c r="AG828" s="146" t="s">
        <v>974</v>
      </c>
      <c r="AH828" s="144">
        <f t="shared" si="293"/>
        <v>227651670</v>
      </c>
      <c r="AI828" s="145">
        <f t="shared" si="294"/>
        <v>43703</v>
      </c>
      <c r="AJ828" s="144">
        <f t="shared" si="297"/>
        <v>1042</v>
      </c>
      <c r="AK828" s="142">
        <v>1.0</v>
      </c>
      <c r="AL828" s="146">
        <f t="shared" si="1039"/>
        <v>1042</v>
      </c>
      <c r="AM828" s="146">
        <f>AM826</f>
        <v>18</v>
      </c>
      <c r="AN828" s="134"/>
      <c r="AO828" s="134"/>
      <c r="AP828" s="134"/>
      <c r="AQ828" s="134"/>
      <c r="AR828" s="134"/>
      <c r="AS828" s="134"/>
      <c r="AT828" s="134"/>
      <c r="AU828" s="134"/>
      <c r="AV828" s="134"/>
      <c r="AW828" s="134"/>
      <c r="AX828" s="134"/>
      <c r="AY828" s="134"/>
      <c r="AZ828" s="134"/>
      <c r="BA828" s="134"/>
      <c r="BB828" s="134"/>
    </row>
    <row r="829">
      <c r="A829" s="282" t="str">
        <f>Data!A643</f>
        <v>Edmonton City Council</v>
      </c>
      <c r="B829" s="140">
        <f>Data!E643</f>
        <v>43704</v>
      </c>
      <c r="C829" s="142">
        <f t="shared" ref="C829:F829" si="1062">C828</f>
        <v>3923776</v>
      </c>
      <c r="D829" s="142">
        <f t="shared" si="1062"/>
        <v>17440534</v>
      </c>
      <c r="E829" s="142">
        <f t="shared" si="1062"/>
        <v>6229645</v>
      </c>
      <c r="F829" s="142">
        <f t="shared" si="1062"/>
        <v>55711739</v>
      </c>
      <c r="G829" s="192">
        <f>G824</f>
        <v>30817800</v>
      </c>
      <c r="H829" s="142">
        <f t="shared" ref="H829:U829" si="1063">H828</f>
        <v>2065940</v>
      </c>
      <c r="I829" s="142">
        <f t="shared" si="1063"/>
        <v>17321631</v>
      </c>
      <c r="J829" s="142">
        <f t="shared" si="1063"/>
        <v>4894244</v>
      </c>
      <c r="K829" s="142">
        <f t="shared" si="1063"/>
        <v>8632835</v>
      </c>
      <c r="L829" s="142">
        <f t="shared" si="1063"/>
        <v>9281890</v>
      </c>
      <c r="M829" s="142">
        <f t="shared" si="1063"/>
        <v>21774</v>
      </c>
      <c r="N829" s="142">
        <f t="shared" si="1063"/>
        <v>16280390</v>
      </c>
      <c r="O829" s="142">
        <f t="shared" si="1063"/>
        <v>3559100</v>
      </c>
      <c r="P829" s="142">
        <f t="shared" si="1063"/>
        <v>148000</v>
      </c>
      <c r="Q829" s="142">
        <f t="shared" si="1063"/>
        <v>578396</v>
      </c>
      <c r="R829" s="142">
        <f t="shared" si="1063"/>
        <v>1371373</v>
      </c>
      <c r="S829" s="142">
        <f t="shared" si="1063"/>
        <v>3245174</v>
      </c>
      <c r="T829" s="142">
        <f t="shared" si="1063"/>
        <v>45478326</v>
      </c>
      <c r="U829" s="142">
        <f t="shared" si="1063"/>
        <v>649103</v>
      </c>
      <c r="V829" s="142"/>
      <c r="W829" s="142"/>
      <c r="X829" s="142"/>
      <c r="Y829" s="142"/>
      <c r="Z829" s="142"/>
      <c r="AA829" s="142"/>
      <c r="AB829" s="142"/>
      <c r="AC829" s="142"/>
      <c r="AD829" s="142"/>
      <c r="AE829" s="142"/>
      <c r="AF829" s="142"/>
      <c r="AG829" s="146" t="s">
        <v>1206</v>
      </c>
      <c r="AH829" s="144">
        <f t="shared" si="293"/>
        <v>227651670</v>
      </c>
      <c r="AI829" s="145">
        <f t="shared" si="294"/>
        <v>43704</v>
      </c>
      <c r="AJ829" s="144">
        <f t="shared" si="297"/>
        <v>1043</v>
      </c>
      <c r="AK829" s="142">
        <v>1.0</v>
      </c>
      <c r="AL829" s="146">
        <f t="shared" si="1039"/>
        <v>1043</v>
      </c>
      <c r="AM829" s="146">
        <f t="shared" ref="AM829:AM837" si="1065">AM828</f>
        <v>18</v>
      </c>
      <c r="AN829" s="134"/>
      <c r="AO829" s="134"/>
      <c r="AP829" s="134"/>
      <c r="AQ829" s="134"/>
      <c r="AR829" s="134"/>
      <c r="AS829" s="134"/>
      <c r="AT829" s="134"/>
      <c r="AU829" s="134"/>
      <c r="AV829" s="134"/>
      <c r="AW829" s="134"/>
      <c r="AX829" s="134"/>
      <c r="AY829" s="134"/>
      <c r="AZ829" s="134"/>
      <c r="BA829" s="134"/>
      <c r="BB829" s="134"/>
    </row>
    <row r="830">
      <c r="A830" s="282" t="str">
        <f>Data!A1143</f>
        <v>Basalt Town Council</v>
      </c>
      <c r="B830" s="140">
        <f>Data!E1143</f>
        <v>43704</v>
      </c>
      <c r="C830" s="142">
        <f>C829</f>
        <v>3923776</v>
      </c>
      <c r="D830" s="141">
        <f>Data!D1143+D829</f>
        <v>17444455</v>
      </c>
      <c r="E830" s="142">
        <f t="shared" ref="E830:U830" si="1064">E829</f>
        <v>6229645</v>
      </c>
      <c r="F830" s="142">
        <f t="shared" si="1064"/>
        <v>55711739</v>
      </c>
      <c r="G830" s="142">
        <f t="shared" si="1064"/>
        <v>30817800</v>
      </c>
      <c r="H830" s="142">
        <f t="shared" si="1064"/>
        <v>2065940</v>
      </c>
      <c r="I830" s="142">
        <f t="shared" si="1064"/>
        <v>17321631</v>
      </c>
      <c r="J830" s="142">
        <f t="shared" si="1064"/>
        <v>4894244</v>
      </c>
      <c r="K830" s="142">
        <f t="shared" si="1064"/>
        <v>8632835</v>
      </c>
      <c r="L830" s="142">
        <f t="shared" si="1064"/>
        <v>9281890</v>
      </c>
      <c r="M830" s="142">
        <f t="shared" si="1064"/>
        <v>21774</v>
      </c>
      <c r="N830" s="142">
        <f t="shared" si="1064"/>
        <v>16280390</v>
      </c>
      <c r="O830" s="142">
        <f t="shared" si="1064"/>
        <v>3559100</v>
      </c>
      <c r="P830" s="142">
        <f t="shared" si="1064"/>
        <v>148000</v>
      </c>
      <c r="Q830" s="142">
        <f t="shared" si="1064"/>
        <v>578396</v>
      </c>
      <c r="R830" s="142">
        <f t="shared" si="1064"/>
        <v>1371373</v>
      </c>
      <c r="S830" s="142">
        <f t="shared" si="1064"/>
        <v>3245174</v>
      </c>
      <c r="T830" s="142">
        <f t="shared" si="1064"/>
        <v>45478326</v>
      </c>
      <c r="U830" s="142">
        <f t="shared" si="1064"/>
        <v>649103</v>
      </c>
      <c r="V830" s="142"/>
      <c r="W830" s="142"/>
      <c r="X830" s="142"/>
      <c r="Y830" s="142"/>
      <c r="Z830" s="142"/>
      <c r="AA830" s="142"/>
      <c r="AB830" s="142"/>
      <c r="AC830" s="142"/>
      <c r="AD830" s="142"/>
      <c r="AE830" s="142"/>
      <c r="AF830" s="142"/>
      <c r="AG830" s="146" t="s">
        <v>996</v>
      </c>
      <c r="AH830" s="144">
        <f t="shared" si="293"/>
        <v>227655591</v>
      </c>
      <c r="AI830" s="145">
        <f t="shared" si="294"/>
        <v>43704</v>
      </c>
      <c r="AJ830" s="144">
        <f t="shared" si="297"/>
        <v>1044</v>
      </c>
      <c r="AK830" s="142">
        <v>1.0</v>
      </c>
      <c r="AL830" s="146">
        <f t="shared" si="1039"/>
        <v>1044</v>
      </c>
      <c r="AM830" s="146">
        <f t="shared" si="1065"/>
        <v>18</v>
      </c>
      <c r="AN830" s="134"/>
      <c r="AO830" s="134"/>
      <c r="AP830" s="134"/>
      <c r="AQ830" s="134"/>
      <c r="AR830" s="134"/>
      <c r="AS830" s="134"/>
      <c r="AT830" s="134"/>
      <c r="AU830" s="134"/>
      <c r="AV830" s="134"/>
      <c r="AW830" s="134"/>
      <c r="AX830" s="134"/>
      <c r="AY830" s="134"/>
      <c r="AZ830" s="134"/>
      <c r="BA830" s="134"/>
      <c r="BB830" s="134"/>
    </row>
    <row r="831">
      <c r="A831" s="282" t="str">
        <f>Data!A12</f>
        <v>Adelaide City Council</v>
      </c>
      <c r="B831" s="140">
        <f>Data!E12</f>
        <v>43704</v>
      </c>
      <c r="C831" s="141">
        <f>Data!D12+C830</f>
        <v>3951023</v>
      </c>
      <c r="D831" s="142">
        <f t="shared" ref="D831:U831" si="1066">D830</f>
        <v>17444455</v>
      </c>
      <c r="E831" s="142">
        <f t="shared" si="1066"/>
        <v>6229645</v>
      </c>
      <c r="F831" s="142">
        <f t="shared" si="1066"/>
        <v>55711739</v>
      </c>
      <c r="G831" s="142">
        <f t="shared" si="1066"/>
        <v>30817800</v>
      </c>
      <c r="H831" s="142">
        <f t="shared" si="1066"/>
        <v>2065940</v>
      </c>
      <c r="I831" s="142">
        <f t="shared" si="1066"/>
        <v>17321631</v>
      </c>
      <c r="J831" s="142">
        <f t="shared" si="1066"/>
        <v>4894244</v>
      </c>
      <c r="K831" s="142">
        <f t="shared" si="1066"/>
        <v>8632835</v>
      </c>
      <c r="L831" s="142">
        <f t="shared" si="1066"/>
        <v>9281890</v>
      </c>
      <c r="M831" s="142">
        <f t="shared" si="1066"/>
        <v>21774</v>
      </c>
      <c r="N831" s="142">
        <f t="shared" si="1066"/>
        <v>16280390</v>
      </c>
      <c r="O831" s="142">
        <f t="shared" si="1066"/>
        <v>3559100</v>
      </c>
      <c r="P831" s="142">
        <f t="shared" si="1066"/>
        <v>148000</v>
      </c>
      <c r="Q831" s="142">
        <f t="shared" si="1066"/>
        <v>578396</v>
      </c>
      <c r="R831" s="142">
        <f t="shared" si="1066"/>
        <v>1371373</v>
      </c>
      <c r="S831" s="142">
        <f t="shared" si="1066"/>
        <v>3245174</v>
      </c>
      <c r="T831" s="142">
        <f t="shared" si="1066"/>
        <v>45478326</v>
      </c>
      <c r="U831" s="142">
        <f t="shared" si="1066"/>
        <v>649103</v>
      </c>
      <c r="V831" s="142"/>
      <c r="W831" s="142"/>
      <c r="X831" s="142"/>
      <c r="Y831" s="142"/>
      <c r="Z831" s="142"/>
      <c r="AA831" s="142"/>
      <c r="AB831" s="142"/>
      <c r="AC831" s="142"/>
      <c r="AD831" s="142"/>
      <c r="AE831" s="142"/>
      <c r="AF831" s="142"/>
      <c r="AG831" s="146" t="s">
        <v>974</v>
      </c>
      <c r="AH831" s="144">
        <f t="shared" si="293"/>
        <v>227682838</v>
      </c>
      <c r="AI831" s="145">
        <f t="shared" si="294"/>
        <v>43704</v>
      </c>
      <c r="AJ831" s="144">
        <f t="shared" si="297"/>
        <v>1045</v>
      </c>
      <c r="AK831" s="142">
        <v>1.0</v>
      </c>
      <c r="AL831" s="146">
        <f t="shared" si="1039"/>
        <v>1045</v>
      </c>
      <c r="AM831" s="146">
        <f t="shared" si="1065"/>
        <v>18</v>
      </c>
      <c r="AN831" s="134"/>
      <c r="AO831" s="134"/>
      <c r="AP831" s="134"/>
      <c r="AQ831" s="134"/>
      <c r="AR831" s="134"/>
      <c r="AS831" s="134"/>
      <c r="AT831" s="134"/>
      <c r="AU831" s="134"/>
      <c r="AV831" s="134"/>
      <c r="AW831" s="134"/>
      <c r="AX831" s="134"/>
      <c r="AY831" s="134"/>
      <c r="AZ831" s="134"/>
      <c r="BA831" s="134"/>
      <c r="BB831" s="134"/>
    </row>
    <row r="832">
      <c r="A832" s="282" t="str">
        <f>Data!A33</f>
        <v>Canterbury Bankstown City Council</v>
      </c>
      <c r="B832" s="140">
        <f>Data!E33</f>
        <v>43704</v>
      </c>
      <c r="C832" s="141">
        <f>Data!D33+C831</f>
        <v>4324954</v>
      </c>
      <c r="D832" s="142">
        <f t="shared" ref="D832:U832" si="1067">D831</f>
        <v>17444455</v>
      </c>
      <c r="E832" s="142">
        <f t="shared" si="1067"/>
        <v>6229645</v>
      </c>
      <c r="F832" s="142">
        <f t="shared" si="1067"/>
        <v>55711739</v>
      </c>
      <c r="G832" s="142">
        <f t="shared" si="1067"/>
        <v>30817800</v>
      </c>
      <c r="H832" s="142">
        <f t="shared" si="1067"/>
        <v>2065940</v>
      </c>
      <c r="I832" s="142">
        <f t="shared" si="1067"/>
        <v>17321631</v>
      </c>
      <c r="J832" s="142">
        <f t="shared" si="1067"/>
        <v>4894244</v>
      </c>
      <c r="K832" s="142">
        <f t="shared" si="1067"/>
        <v>8632835</v>
      </c>
      <c r="L832" s="142">
        <f t="shared" si="1067"/>
        <v>9281890</v>
      </c>
      <c r="M832" s="142">
        <f t="shared" si="1067"/>
        <v>21774</v>
      </c>
      <c r="N832" s="142">
        <f t="shared" si="1067"/>
        <v>16280390</v>
      </c>
      <c r="O832" s="142">
        <f t="shared" si="1067"/>
        <v>3559100</v>
      </c>
      <c r="P832" s="142">
        <f t="shared" si="1067"/>
        <v>148000</v>
      </c>
      <c r="Q832" s="142">
        <f t="shared" si="1067"/>
        <v>578396</v>
      </c>
      <c r="R832" s="142">
        <f t="shared" si="1067"/>
        <v>1371373</v>
      </c>
      <c r="S832" s="142">
        <f t="shared" si="1067"/>
        <v>3245174</v>
      </c>
      <c r="T832" s="142">
        <f t="shared" si="1067"/>
        <v>45478326</v>
      </c>
      <c r="U832" s="142">
        <f t="shared" si="1067"/>
        <v>649103</v>
      </c>
      <c r="V832" s="142"/>
      <c r="W832" s="142"/>
      <c r="X832" s="142"/>
      <c r="Y832" s="142"/>
      <c r="Z832" s="142"/>
      <c r="AA832" s="142"/>
      <c r="AB832" s="142"/>
      <c r="AC832" s="142"/>
      <c r="AD832" s="142"/>
      <c r="AE832" s="142"/>
      <c r="AF832" s="142"/>
      <c r="AG832" s="146" t="s">
        <v>974</v>
      </c>
      <c r="AH832" s="144">
        <f t="shared" si="293"/>
        <v>228056769</v>
      </c>
      <c r="AI832" s="145">
        <f t="shared" si="294"/>
        <v>43704</v>
      </c>
      <c r="AJ832" s="144">
        <f t="shared" si="297"/>
        <v>1046</v>
      </c>
      <c r="AK832" s="142">
        <v>1.0</v>
      </c>
      <c r="AL832" s="146">
        <f t="shared" si="1039"/>
        <v>1046</v>
      </c>
      <c r="AM832" s="146">
        <f t="shared" si="1065"/>
        <v>18</v>
      </c>
      <c r="AN832" s="134"/>
      <c r="AO832" s="134"/>
      <c r="AP832" s="134"/>
      <c r="AQ832" s="134"/>
      <c r="AR832" s="134"/>
      <c r="AS832" s="134"/>
      <c r="AT832" s="134"/>
      <c r="AU832" s="134"/>
      <c r="AV832" s="134"/>
      <c r="AW832" s="134"/>
      <c r="AX832" s="134"/>
      <c r="AY832" s="134"/>
      <c r="AZ832" s="134"/>
      <c r="BA832" s="134"/>
      <c r="BB832" s="134"/>
    </row>
    <row r="833">
      <c r="A833" s="282" t="str">
        <f>Data!A82</f>
        <v>Northern Beaches Council</v>
      </c>
      <c r="B833" s="140">
        <f>Data!E82</f>
        <v>43704</v>
      </c>
      <c r="C833" s="141">
        <f>Data!D82+C832</f>
        <v>4596232</v>
      </c>
      <c r="D833" s="142">
        <f t="shared" ref="D833:U833" si="1068">D832</f>
        <v>17444455</v>
      </c>
      <c r="E833" s="142">
        <f t="shared" si="1068"/>
        <v>6229645</v>
      </c>
      <c r="F833" s="142">
        <f t="shared" si="1068"/>
        <v>55711739</v>
      </c>
      <c r="G833" s="142">
        <f t="shared" si="1068"/>
        <v>30817800</v>
      </c>
      <c r="H833" s="142">
        <f t="shared" si="1068"/>
        <v>2065940</v>
      </c>
      <c r="I833" s="142">
        <f t="shared" si="1068"/>
        <v>17321631</v>
      </c>
      <c r="J833" s="142">
        <f t="shared" si="1068"/>
        <v>4894244</v>
      </c>
      <c r="K833" s="142">
        <f t="shared" si="1068"/>
        <v>8632835</v>
      </c>
      <c r="L833" s="142">
        <f t="shared" si="1068"/>
        <v>9281890</v>
      </c>
      <c r="M833" s="142">
        <f t="shared" si="1068"/>
        <v>21774</v>
      </c>
      <c r="N833" s="142">
        <f t="shared" si="1068"/>
        <v>16280390</v>
      </c>
      <c r="O833" s="142">
        <f t="shared" si="1068"/>
        <v>3559100</v>
      </c>
      <c r="P833" s="142">
        <f t="shared" si="1068"/>
        <v>148000</v>
      </c>
      <c r="Q833" s="142">
        <f t="shared" si="1068"/>
        <v>578396</v>
      </c>
      <c r="R833" s="142">
        <f t="shared" si="1068"/>
        <v>1371373</v>
      </c>
      <c r="S833" s="142">
        <f t="shared" si="1068"/>
        <v>3245174</v>
      </c>
      <c r="T833" s="142">
        <f t="shared" si="1068"/>
        <v>45478326</v>
      </c>
      <c r="U833" s="142">
        <f t="shared" si="1068"/>
        <v>649103</v>
      </c>
      <c r="V833" s="142"/>
      <c r="W833" s="142"/>
      <c r="X833" s="142"/>
      <c r="Y833" s="142"/>
      <c r="Z833" s="142"/>
      <c r="AA833" s="142"/>
      <c r="AB833" s="142"/>
      <c r="AC833" s="142"/>
      <c r="AD833" s="142"/>
      <c r="AE833" s="142"/>
      <c r="AF833" s="142"/>
      <c r="AG833" s="146" t="s">
        <v>974</v>
      </c>
      <c r="AH833" s="144">
        <f t="shared" si="293"/>
        <v>228328047</v>
      </c>
      <c r="AI833" s="145">
        <f t="shared" si="294"/>
        <v>43704</v>
      </c>
      <c r="AJ833" s="144">
        <f t="shared" si="297"/>
        <v>1047</v>
      </c>
      <c r="AK833" s="142">
        <v>1.0</v>
      </c>
      <c r="AL833" s="146">
        <f t="shared" si="1039"/>
        <v>1047</v>
      </c>
      <c r="AM833" s="146">
        <f t="shared" si="1065"/>
        <v>18</v>
      </c>
      <c r="AN833" s="134"/>
      <c r="AO833" s="134"/>
      <c r="AP833" s="134"/>
      <c r="AQ833" s="134"/>
      <c r="AR833" s="134"/>
      <c r="AS833" s="134"/>
      <c r="AT833" s="134"/>
      <c r="AU833" s="134"/>
      <c r="AV833" s="134"/>
      <c r="AW833" s="134"/>
      <c r="AX833" s="134"/>
      <c r="AY833" s="134"/>
      <c r="AZ833" s="134"/>
      <c r="BA833" s="134"/>
      <c r="BB833" s="134"/>
    </row>
    <row r="834">
      <c r="A834" s="282" t="str">
        <f>Data!A91</f>
        <v>Surf Coast Shire Council</v>
      </c>
      <c r="B834" s="140">
        <f>Data!E91</f>
        <v>43704</v>
      </c>
      <c r="C834" s="141">
        <f>Data!D91+C833</f>
        <v>4628883</v>
      </c>
      <c r="D834" s="142">
        <f t="shared" ref="D834:U834" si="1069">D833</f>
        <v>17444455</v>
      </c>
      <c r="E834" s="142">
        <f t="shared" si="1069"/>
        <v>6229645</v>
      </c>
      <c r="F834" s="142">
        <f t="shared" si="1069"/>
        <v>55711739</v>
      </c>
      <c r="G834" s="142">
        <f t="shared" si="1069"/>
        <v>30817800</v>
      </c>
      <c r="H834" s="142">
        <f t="shared" si="1069"/>
        <v>2065940</v>
      </c>
      <c r="I834" s="142">
        <f t="shared" si="1069"/>
        <v>17321631</v>
      </c>
      <c r="J834" s="142">
        <f t="shared" si="1069"/>
        <v>4894244</v>
      </c>
      <c r="K834" s="142">
        <f t="shared" si="1069"/>
        <v>8632835</v>
      </c>
      <c r="L834" s="142">
        <f t="shared" si="1069"/>
        <v>9281890</v>
      </c>
      <c r="M834" s="142">
        <f t="shared" si="1069"/>
        <v>21774</v>
      </c>
      <c r="N834" s="142">
        <f t="shared" si="1069"/>
        <v>16280390</v>
      </c>
      <c r="O834" s="142">
        <f t="shared" si="1069"/>
        <v>3559100</v>
      </c>
      <c r="P834" s="142">
        <f t="shared" si="1069"/>
        <v>148000</v>
      </c>
      <c r="Q834" s="142">
        <f t="shared" si="1069"/>
        <v>578396</v>
      </c>
      <c r="R834" s="142">
        <f t="shared" si="1069"/>
        <v>1371373</v>
      </c>
      <c r="S834" s="142">
        <f t="shared" si="1069"/>
        <v>3245174</v>
      </c>
      <c r="T834" s="142">
        <f t="shared" si="1069"/>
        <v>45478326</v>
      </c>
      <c r="U834" s="142">
        <f t="shared" si="1069"/>
        <v>649103</v>
      </c>
      <c r="V834" s="142"/>
      <c r="W834" s="142"/>
      <c r="X834" s="142"/>
      <c r="Y834" s="142"/>
      <c r="Z834" s="142"/>
      <c r="AA834" s="142"/>
      <c r="AB834" s="142"/>
      <c r="AC834" s="142"/>
      <c r="AD834" s="142"/>
      <c r="AE834" s="142"/>
      <c r="AF834" s="142"/>
      <c r="AG834" s="146" t="s">
        <v>974</v>
      </c>
      <c r="AH834" s="144">
        <f t="shared" si="293"/>
        <v>228360698</v>
      </c>
      <c r="AI834" s="145">
        <f t="shared" si="294"/>
        <v>43704</v>
      </c>
      <c r="AJ834" s="144">
        <f t="shared" si="297"/>
        <v>1048</v>
      </c>
      <c r="AK834" s="142">
        <v>1.0</v>
      </c>
      <c r="AL834" s="146">
        <f t="shared" si="1039"/>
        <v>1048</v>
      </c>
      <c r="AM834" s="146">
        <f t="shared" si="1065"/>
        <v>18</v>
      </c>
      <c r="AN834" s="134"/>
      <c r="AO834" s="134"/>
      <c r="AP834" s="134"/>
      <c r="AQ834" s="134"/>
      <c r="AR834" s="134"/>
      <c r="AS834" s="134"/>
      <c r="AT834" s="134"/>
      <c r="AU834" s="134"/>
      <c r="AV834" s="134"/>
      <c r="AW834" s="134"/>
      <c r="AX834" s="134"/>
      <c r="AY834" s="134"/>
      <c r="AZ834" s="134"/>
      <c r="BA834" s="134"/>
      <c r="BB834" s="134"/>
    </row>
    <row r="835">
      <c r="A835" s="282" t="str">
        <f>Data!A1205</f>
        <v>Santa Clara County Council</v>
      </c>
      <c r="B835" s="140">
        <f>Data!E1205</f>
        <v>43704</v>
      </c>
      <c r="C835" s="142">
        <f t="shared" ref="C835:C838" si="1071">C834</f>
        <v>4628883</v>
      </c>
      <c r="D835" s="141">
        <f>Data!D1205+D834-Data!D1151</f>
        <v>19287249</v>
      </c>
      <c r="E835" s="142">
        <f t="shared" ref="E835:U835" si="1070">E834</f>
        <v>6229645</v>
      </c>
      <c r="F835" s="142">
        <f t="shared" si="1070"/>
        <v>55711739</v>
      </c>
      <c r="G835" s="142">
        <f t="shared" si="1070"/>
        <v>30817800</v>
      </c>
      <c r="H835" s="142">
        <f t="shared" si="1070"/>
        <v>2065940</v>
      </c>
      <c r="I835" s="142">
        <f t="shared" si="1070"/>
        <v>17321631</v>
      </c>
      <c r="J835" s="142">
        <f t="shared" si="1070"/>
        <v>4894244</v>
      </c>
      <c r="K835" s="142">
        <f t="shared" si="1070"/>
        <v>8632835</v>
      </c>
      <c r="L835" s="142">
        <f t="shared" si="1070"/>
        <v>9281890</v>
      </c>
      <c r="M835" s="142">
        <f t="shared" si="1070"/>
        <v>21774</v>
      </c>
      <c r="N835" s="142">
        <f t="shared" si="1070"/>
        <v>16280390</v>
      </c>
      <c r="O835" s="142">
        <f t="shared" si="1070"/>
        <v>3559100</v>
      </c>
      <c r="P835" s="142">
        <f t="shared" si="1070"/>
        <v>148000</v>
      </c>
      <c r="Q835" s="142">
        <f t="shared" si="1070"/>
        <v>578396</v>
      </c>
      <c r="R835" s="142">
        <f t="shared" si="1070"/>
        <v>1371373</v>
      </c>
      <c r="S835" s="142">
        <f t="shared" si="1070"/>
        <v>3245174</v>
      </c>
      <c r="T835" s="142">
        <f t="shared" si="1070"/>
        <v>45478326</v>
      </c>
      <c r="U835" s="142">
        <f t="shared" si="1070"/>
        <v>649103</v>
      </c>
      <c r="V835" s="142"/>
      <c r="W835" s="142"/>
      <c r="X835" s="142"/>
      <c r="Y835" s="142"/>
      <c r="Z835" s="142"/>
      <c r="AA835" s="142"/>
      <c r="AB835" s="142"/>
      <c r="AC835" s="142"/>
      <c r="AD835" s="142"/>
      <c r="AE835" s="142"/>
      <c r="AF835" s="142"/>
      <c r="AG835" s="146" t="s">
        <v>996</v>
      </c>
      <c r="AH835" s="144">
        <f t="shared" si="293"/>
        <v>230203492</v>
      </c>
      <c r="AI835" s="145">
        <f t="shared" si="294"/>
        <v>43704</v>
      </c>
      <c r="AJ835" s="144">
        <f t="shared" si="297"/>
        <v>1049</v>
      </c>
      <c r="AK835" s="142">
        <v>1.0</v>
      </c>
      <c r="AL835" s="146">
        <f t="shared" si="1039"/>
        <v>1049</v>
      </c>
      <c r="AM835" s="146">
        <f t="shared" si="1065"/>
        <v>18</v>
      </c>
      <c r="AN835" s="134"/>
      <c r="AO835" s="134"/>
      <c r="AP835" s="134"/>
      <c r="AQ835" s="134"/>
      <c r="AR835" s="134"/>
      <c r="AS835" s="134"/>
      <c r="AT835" s="134"/>
      <c r="AU835" s="134"/>
      <c r="AV835" s="134"/>
      <c r="AW835" s="134"/>
      <c r="AX835" s="134"/>
      <c r="AY835" s="134"/>
      <c r="AZ835" s="134"/>
      <c r="BA835" s="134"/>
      <c r="BB835" s="134"/>
    </row>
    <row r="836">
      <c r="A836" s="283" t="str">
        <f>Data!A276</f>
        <v>East Lothian Council</v>
      </c>
      <c r="B836" s="140">
        <f>Data!E276</f>
        <v>43704</v>
      </c>
      <c r="C836" s="142">
        <f t="shared" si="1071"/>
        <v>4628883</v>
      </c>
      <c r="D836" s="142">
        <f t="shared" ref="D836:U836" si="1072">D835</f>
        <v>19287249</v>
      </c>
      <c r="E836" s="142">
        <f t="shared" si="1072"/>
        <v>6229645</v>
      </c>
      <c r="F836" s="176">
        <f t="shared" si="1072"/>
        <v>55711739</v>
      </c>
      <c r="G836" s="142">
        <f t="shared" si="1072"/>
        <v>30817800</v>
      </c>
      <c r="H836" s="142">
        <f t="shared" si="1072"/>
        <v>2065940</v>
      </c>
      <c r="I836" s="142">
        <f t="shared" si="1072"/>
        <v>17321631</v>
      </c>
      <c r="J836" s="142">
        <f t="shared" si="1072"/>
        <v>4894244</v>
      </c>
      <c r="K836" s="142">
        <f t="shared" si="1072"/>
        <v>8632835</v>
      </c>
      <c r="L836" s="142">
        <f t="shared" si="1072"/>
        <v>9281890</v>
      </c>
      <c r="M836" s="142">
        <f t="shared" si="1072"/>
        <v>21774</v>
      </c>
      <c r="N836" s="142">
        <f t="shared" si="1072"/>
        <v>16280390</v>
      </c>
      <c r="O836" s="142">
        <f t="shared" si="1072"/>
        <v>3559100</v>
      </c>
      <c r="P836" s="142">
        <f t="shared" si="1072"/>
        <v>148000</v>
      </c>
      <c r="Q836" s="142">
        <f t="shared" si="1072"/>
        <v>578396</v>
      </c>
      <c r="R836" s="142">
        <f t="shared" si="1072"/>
        <v>1371373</v>
      </c>
      <c r="S836" s="142">
        <f t="shared" si="1072"/>
        <v>3245174</v>
      </c>
      <c r="T836" s="142">
        <f t="shared" si="1072"/>
        <v>45478326</v>
      </c>
      <c r="U836" s="142">
        <f t="shared" si="1072"/>
        <v>649103</v>
      </c>
      <c r="V836" s="142"/>
      <c r="W836" s="142"/>
      <c r="X836" s="142"/>
      <c r="Y836" s="142"/>
      <c r="Z836" s="142"/>
      <c r="AA836" s="142"/>
      <c r="AB836" s="142"/>
      <c r="AC836" s="142"/>
      <c r="AD836" s="142"/>
      <c r="AE836" s="142"/>
      <c r="AF836" s="142"/>
      <c r="AG836" s="146" t="s">
        <v>1284</v>
      </c>
      <c r="AH836" s="144">
        <f t="shared" si="293"/>
        <v>230203492</v>
      </c>
      <c r="AI836" s="145">
        <f t="shared" si="294"/>
        <v>43704</v>
      </c>
      <c r="AJ836" s="144">
        <f t="shared" si="297"/>
        <v>1050</v>
      </c>
      <c r="AK836" s="142">
        <v>1.0</v>
      </c>
      <c r="AL836" s="146">
        <f t="shared" si="1039"/>
        <v>1050</v>
      </c>
      <c r="AM836" s="146">
        <f t="shared" si="1065"/>
        <v>18</v>
      </c>
      <c r="AN836" s="134"/>
      <c r="AO836" s="134"/>
      <c r="AP836" s="134"/>
      <c r="AQ836" s="134"/>
      <c r="AR836" s="134"/>
      <c r="AS836" s="134"/>
      <c r="AT836" s="134"/>
      <c r="AU836" s="134"/>
      <c r="AV836" s="134"/>
      <c r="AW836" s="134"/>
      <c r="AX836" s="134"/>
      <c r="AY836" s="134"/>
      <c r="AZ836" s="134"/>
      <c r="BA836" s="134"/>
      <c r="BB836" s="134"/>
    </row>
    <row r="837">
      <c r="A837" s="283" t="str">
        <f>Data!A288</f>
        <v>Falkirk Council</v>
      </c>
      <c r="B837" s="140">
        <f>Data!E288</f>
        <v>43704</v>
      </c>
      <c r="C837" s="142">
        <f t="shared" si="1071"/>
        <v>4628883</v>
      </c>
      <c r="D837" s="142">
        <f t="shared" ref="D837:U837" si="1073">D836</f>
        <v>19287249</v>
      </c>
      <c r="E837" s="142">
        <f t="shared" si="1073"/>
        <v>6229645</v>
      </c>
      <c r="F837" s="176">
        <f t="shared" si="1073"/>
        <v>55711739</v>
      </c>
      <c r="G837" s="142">
        <f t="shared" si="1073"/>
        <v>30817800</v>
      </c>
      <c r="H837" s="142">
        <f t="shared" si="1073"/>
        <v>2065940</v>
      </c>
      <c r="I837" s="142">
        <f t="shared" si="1073"/>
        <v>17321631</v>
      </c>
      <c r="J837" s="142">
        <f t="shared" si="1073"/>
        <v>4894244</v>
      </c>
      <c r="K837" s="142">
        <f t="shared" si="1073"/>
        <v>8632835</v>
      </c>
      <c r="L837" s="142">
        <f t="shared" si="1073"/>
        <v>9281890</v>
      </c>
      <c r="M837" s="142">
        <f t="shared" si="1073"/>
        <v>21774</v>
      </c>
      <c r="N837" s="142">
        <f t="shared" si="1073"/>
        <v>16280390</v>
      </c>
      <c r="O837" s="142">
        <f t="shared" si="1073"/>
        <v>3559100</v>
      </c>
      <c r="P837" s="142">
        <f t="shared" si="1073"/>
        <v>148000</v>
      </c>
      <c r="Q837" s="142">
        <f t="shared" si="1073"/>
        <v>578396</v>
      </c>
      <c r="R837" s="142">
        <f t="shared" si="1073"/>
        <v>1371373</v>
      </c>
      <c r="S837" s="142">
        <f t="shared" si="1073"/>
        <v>3245174</v>
      </c>
      <c r="T837" s="142">
        <f t="shared" si="1073"/>
        <v>45478326</v>
      </c>
      <c r="U837" s="142">
        <f t="shared" si="1073"/>
        <v>649103</v>
      </c>
      <c r="V837" s="142"/>
      <c r="W837" s="142"/>
      <c r="X837" s="142"/>
      <c r="Y837" s="142"/>
      <c r="Z837" s="142"/>
      <c r="AA837" s="142"/>
      <c r="AB837" s="142"/>
      <c r="AC837" s="142"/>
      <c r="AD837" s="142"/>
      <c r="AE837" s="142"/>
      <c r="AF837" s="142"/>
      <c r="AG837" s="146" t="s">
        <v>1284</v>
      </c>
      <c r="AH837" s="144">
        <f t="shared" si="293"/>
        <v>230203492</v>
      </c>
      <c r="AI837" s="145">
        <f t="shared" si="294"/>
        <v>43704</v>
      </c>
      <c r="AJ837" s="144">
        <f t="shared" si="297"/>
        <v>1051</v>
      </c>
      <c r="AK837" s="142">
        <v>1.0</v>
      </c>
      <c r="AL837" s="146">
        <f t="shared" si="1039"/>
        <v>1051</v>
      </c>
      <c r="AM837" s="146">
        <f t="shared" si="1065"/>
        <v>18</v>
      </c>
      <c r="AN837" s="134"/>
      <c r="AO837" s="134"/>
      <c r="AP837" s="134"/>
      <c r="AQ837" s="134"/>
      <c r="AR837" s="134"/>
      <c r="AS837" s="134"/>
      <c r="AT837" s="134"/>
      <c r="AU837" s="134"/>
      <c r="AV837" s="134"/>
      <c r="AW837" s="134"/>
      <c r="AX837" s="134"/>
      <c r="AY837" s="134"/>
      <c r="AZ837" s="134"/>
      <c r="BA837" s="134"/>
      <c r="BB837" s="134"/>
    </row>
    <row r="838">
      <c r="A838" s="287" t="s">
        <v>1845</v>
      </c>
      <c r="B838" s="288">
        <v>43705.0</v>
      </c>
      <c r="C838" s="289">
        <f t="shared" si="1071"/>
        <v>4628883</v>
      </c>
      <c r="D838" s="289">
        <f t="shared" ref="D838:U838" si="1074">D837</f>
        <v>19287249</v>
      </c>
      <c r="E838" s="290">
        <f t="shared" si="1074"/>
        <v>6229645</v>
      </c>
      <c r="F838" s="289">
        <f t="shared" si="1074"/>
        <v>55711739</v>
      </c>
      <c r="G838" s="289">
        <f t="shared" si="1074"/>
        <v>30817800</v>
      </c>
      <c r="H838" s="289">
        <f t="shared" si="1074"/>
        <v>2065940</v>
      </c>
      <c r="I838" s="289">
        <f t="shared" si="1074"/>
        <v>17321631</v>
      </c>
      <c r="J838" s="289">
        <f t="shared" si="1074"/>
        <v>4894244</v>
      </c>
      <c r="K838" s="289">
        <f t="shared" si="1074"/>
        <v>8632835</v>
      </c>
      <c r="L838" s="289">
        <f t="shared" si="1074"/>
        <v>9281890</v>
      </c>
      <c r="M838" s="289">
        <f t="shared" si="1074"/>
        <v>21774</v>
      </c>
      <c r="N838" s="289">
        <f t="shared" si="1074"/>
        <v>16280390</v>
      </c>
      <c r="O838" s="289">
        <f t="shared" si="1074"/>
        <v>3559100</v>
      </c>
      <c r="P838" s="289">
        <f t="shared" si="1074"/>
        <v>148000</v>
      </c>
      <c r="Q838" s="289">
        <f t="shared" si="1074"/>
        <v>578396</v>
      </c>
      <c r="R838" s="289">
        <f t="shared" si="1074"/>
        <v>1371373</v>
      </c>
      <c r="S838" s="289">
        <f t="shared" si="1074"/>
        <v>3245174</v>
      </c>
      <c r="T838" s="289">
        <f t="shared" si="1074"/>
        <v>45478326</v>
      </c>
      <c r="U838" s="289">
        <f t="shared" si="1074"/>
        <v>649103</v>
      </c>
      <c r="V838" s="289"/>
      <c r="W838" s="289"/>
      <c r="X838" s="289"/>
      <c r="Y838" s="289"/>
      <c r="Z838" s="289"/>
      <c r="AA838" s="289"/>
      <c r="AB838" s="289"/>
      <c r="AC838" s="289"/>
      <c r="AD838" s="289"/>
      <c r="AE838" s="289"/>
      <c r="AF838" s="289"/>
      <c r="AG838" s="291" t="s">
        <v>1049</v>
      </c>
      <c r="AH838" s="153">
        <f t="shared" si="293"/>
        <v>230203492</v>
      </c>
      <c r="AI838" s="154">
        <f t="shared" si="294"/>
        <v>43705</v>
      </c>
      <c r="AJ838" s="153">
        <f t="shared" si="297"/>
        <v>1052</v>
      </c>
      <c r="AK838" s="289">
        <v>1.0</v>
      </c>
      <c r="AL838" s="155">
        <f t="shared" si="1039"/>
        <v>1052</v>
      </c>
      <c r="AM838" s="155">
        <f>AM836</f>
        <v>18</v>
      </c>
      <c r="AN838" s="292"/>
      <c r="AO838" s="292"/>
      <c r="AP838" s="292"/>
      <c r="AQ838" s="292"/>
      <c r="AR838" s="292"/>
      <c r="AS838" s="292"/>
      <c r="AT838" s="292"/>
      <c r="AU838" s="292"/>
      <c r="AV838" s="292"/>
      <c r="AW838" s="292"/>
      <c r="AX838" s="292"/>
      <c r="AY838" s="292"/>
      <c r="AZ838" s="292"/>
      <c r="BA838" s="292"/>
      <c r="BB838" s="292"/>
    </row>
    <row r="839">
      <c r="A839" s="282" t="str">
        <f>Data!A23</f>
        <v>Bega Valley Shire Council</v>
      </c>
      <c r="B839" s="140">
        <f>Data!E23</f>
        <v>43705</v>
      </c>
      <c r="C839" s="141">
        <f>Data!D23+C838</f>
        <v>4663421</v>
      </c>
      <c r="D839" s="142">
        <f t="shared" ref="D839:U839" si="1075">D838</f>
        <v>19287249</v>
      </c>
      <c r="E839" s="142">
        <f t="shared" si="1075"/>
        <v>6229645</v>
      </c>
      <c r="F839" s="142">
        <f t="shared" si="1075"/>
        <v>55711739</v>
      </c>
      <c r="G839" s="142">
        <f t="shared" si="1075"/>
        <v>30817800</v>
      </c>
      <c r="H839" s="142">
        <f t="shared" si="1075"/>
        <v>2065940</v>
      </c>
      <c r="I839" s="142">
        <f t="shared" si="1075"/>
        <v>17321631</v>
      </c>
      <c r="J839" s="142">
        <f t="shared" si="1075"/>
        <v>4894244</v>
      </c>
      <c r="K839" s="142">
        <f t="shared" si="1075"/>
        <v>8632835</v>
      </c>
      <c r="L839" s="142">
        <f t="shared" si="1075"/>
        <v>9281890</v>
      </c>
      <c r="M839" s="142">
        <f t="shared" si="1075"/>
        <v>21774</v>
      </c>
      <c r="N839" s="142">
        <f t="shared" si="1075"/>
        <v>16280390</v>
      </c>
      <c r="O839" s="142">
        <f t="shared" si="1075"/>
        <v>3559100</v>
      </c>
      <c r="P839" s="142">
        <f t="shared" si="1075"/>
        <v>148000</v>
      </c>
      <c r="Q839" s="142">
        <f t="shared" si="1075"/>
        <v>578396</v>
      </c>
      <c r="R839" s="142">
        <f t="shared" si="1075"/>
        <v>1371373</v>
      </c>
      <c r="S839" s="142">
        <f t="shared" si="1075"/>
        <v>3245174</v>
      </c>
      <c r="T839" s="142">
        <f t="shared" si="1075"/>
        <v>45478326</v>
      </c>
      <c r="U839" s="142">
        <f t="shared" si="1075"/>
        <v>649103</v>
      </c>
      <c r="V839" s="142"/>
      <c r="W839" s="142"/>
      <c r="X839" s="142"/>
      <c r="Y839" s="142"/>
      <c r="Z839" s="142"/>
      <c r="AA839" s="142"/>
      <c r="AB839" s="142"/>
      <c r="AC839" s="142"/>
      <c r="AD839" s="142"/>
      <c r="AE839" s="142"/>
      <c r="AF839" s="142"/>
      <c r="AG839" s="146" t="s">
        <v>974</v>
      </c>
      <c r="AH839" s="144">
        <f t="shared" si="293"/>
        <v>230238030</v>
      </c>
      <c r="AI839" s="145">
        <f t="shared" si="294"/>
        <v>43705</v>
      </c>
      <c r="AJ839" s="144">
        <f t="shared" si="297"/>
        <v>1053</v>
      </c>
      <c r="AK839" s="142">
        <v>1.0</v>
      </c>
      <c r="AL839" s="146">
        <f t="shared" si="1039"/>
        <v>1053</v>
      </c>
      <c r="AM839" s="146">
        <f>AM836</f>
        <v>18</v>
      </c>
      <c r="AN839" s="134"/>
      <c r="AO839" s="134"/>
      <c r="AP839" s="134"/>
      <c r="AQ839" s="134"/>
      <c r="AR839" s="134"/>
      <c r="AS839" s="134"/>
      <c r="AT839" s="134"/>
      <c r="AU839" s="134"/>
      <c r="AV839" s="134"/>
      <c r="AW839" s="134"/>
      <c r="AX839" s="134"/>
      <c r="AY839" s="134"/>
      <c r="AZ839" s="134"/>
      <c r="BA839" s="134"/>
      <c r="BB839" s="134"/>
    </row>
    <row r="840">
      <c r="A840" s="282" t="str">
        <f>Data!A92</f>
        <v>Swan City Council</v>
      </c>
      <c r="B840" s="140">
        <f>Data!E92</f>
        <v>43705</v>
      </c>
      <c r="C840" s="141">
        <f>Data!D92+C839</f>
        <v>4812616</v>
      </c>
      <c r="D840" s="142">
        <f t="shared" ref="D840:U840" si="1076">D839</f>
        <v>19287249</v>
      </c>
      <c r="E840" s="142">
        <f t="shared" si="1076"/>
        <v>6229645</v>
      </c>
      <c r="F840" s="142">
        <f t="shared" si="1076"/>
        <v>55711739</v>
      </c>
      <c r="G840" s="142">
        <f t="shared" si="1076"/>
        <v>30817800</v>
      </c>
      <c r="H840" s="142">
        <f t="shared" si="1076"/>
        <v>2065940</v>
      </c>
      <c r="I840" s="142">
        <f t="shared" si="1076"/>
        <v>17321631</v>
      </c>
      <c r="J840" s="142">
        <f t="shared" si="1076"/>
        <v>4894244</v>
      </c>
      <c r="K840" s="142">
        <f t="shared" si="1076"/>
        <v>8632835</v>
      </c>
      <c r="L840" s="142">
        <f t="shared" si="1076"/>
        <v>9281890</v>
      </c>
      <c r="M840" s="142">
        <f t="shared" si="1076"/>
        <v>21774</v>
      </c>
      <c r="N840" s="142">
        <f t="shared" si="1076"/>
        <v>16280390</v>
      </c>
      <c r="O840" s="142">
        <f t="shared" si="1076"/>
        <v>3559100</v>
      </c>
      <c r="P840" s="142">
        <f t="shared" si="1076"/>
        <v>148000</v>
      </c>
      <c r="Q840" s="142">
        <f t="shared" si="1076"/>
        <v>578396</v>
      </c>
      <c r="R840" s="142">
        <f t="shared" si="1076"/>
        <v>1371373</v>
      </c>
      <c r="S840" s="142">
        <f t="shared" si="1076"/>
        <v>3245174</v>
      </c>
      <c r="T840" s="142">
        <f t="shared" si="1076"/>
        <v>45478326</v>
      </c>
      <c r="U840" s="142">
        <f t="shared" si="1076"/>
        <v>649103</v>
      </c>
      <c r="V840" s="142"/>
      <c r="W840" s="142"/>
      <c r="X840" s="142"/>
      <c r="Y840" s="142"/>
      <c r="Z840" s="142"/>
      <c r="AA840" s="142"/>
      <c r="AB840" s="142"/>
      <c r="AC840" s="142"/>
      <c r="AD840" s="142"/>
      <c r="AE840" s="142"/>
      <c r="AF840" s="142"/>
      <c r="AG840" s="146" t="s">
        <v>974</v>
      </c>
      <c r="AH840" s="144">
        <f t="shared" si="293"/>
        <v>230387225</v>
      </c>
      <c r="AI840" s="145">
        <f t="shared" si="294"/>
        <v>43705</v>
      </c>
      <c r="AJ840" s="144">
        <f t="shared" si="297"/>
        <v>1054</v>
      </c>
      <c r="AK840" s="142">
        <v>1.0</v>
      </c>
      <c r="AL840" s="146">
        <f t="shared" si="1039"/>
        <v>1054</v>
      </c>
      <c r="AM840" s="146">
        <f t="shared" ref="AM840:AM843" si="1078">AM839</f>
        <v>18</v>
      </c>
      <c r="AN840" s="134"/>
      <c r="AO840" s="134"/>
      <c r="AP840" s="134"/>
      <c r="AQ840" s="134"/>
      <c r="AR840" s="134"/>
      <c r="AS840" s="134"/>
      <c r="AT840" s="134"/>
      <c r="AU840" s="134"/>
      <c r="AV840" s="134"/>
      <c r="AW840" s="134"/>
      <c r="AX840" s="134"/>
      <c r="AY840" s="134"/>
      <c r="AZ840" s="134"/>
      <c r="BA840" s="134"/>
      <c r="BB840" s="134"/>
    </row>
    <row r="841">
      <c r="A841" s="293" t="str">
        <f>Data!A187</f>
        <v>Bolton Metropolitan Borough Council</v>
      </c>
      <c r="B841" s="140">
        <f>Data!E187</f>
        <v>43706</v>
      </c>
      <c r="C841" s="142">
        <f t="shared" ref="C841:U841" si="1077">C840</f>
        <v>4812616</v>
      </c>
      <c r="D841" s="142">
        <f t="shared" si="1077"/>
        <v>19287249</v>
      </c>
      <c r="E841" s="142">
        <f t="shared" si="1077"/>
        <v>6229645</v>
      </c>
      <c r="F841" s="192">
        <f t="shared" si="1077"/>
        <v>55711739</v>
      </c>
      <c r="G841" s="142">
        <f t="shared" si="1077"/>
        <v>30817800</v>
      </c>
      <c r="H841" s="142">
        <f t="shared" si="1077"/>
        <v>2065940</v>
      </c>
      <c r="I841" s="142">
        <f t="shared" si="1077"/>
        <v>17321631</v>
      </c>
      <c r="J841" s="142">
        <f t="shared" si="1077"/>
        <v>4894244</v>
      </c>
      <c r="K841" s="142">
        <f t="shared" si="1077"/>
        <v>8632835</v>
      </c>
      <c r="L841" s="142">
        <f t="shared" si="1077"/>
        <v>9281890</v>
      </c>
      <c r="M841" s="142">
        <f t="shared" si="1077"/>
        <v>21774</v>
      </c>
      <c r="N841" s="142">
        <f t="shared" si="1077"/>
        <v>16280390</v>
      </c>
      <c r="O841" s="142">
        <f t="shared" si="1077"/>
        <v>3559100</v>
      </c>
      <c r="P841" s="142">
        <f t="shared" si="1077"/>
        <v>148000</v>
      </c>
      <c r="Q841" s="142">
        <f t="shared" si="1077"/>
        <v>578396</v>
      </c>
      <c r="R841" s="142">
        <f t="shared" si="1077"/>
        <v>1371373</v>
      </c>
      <c r="S841" s="142">
        <f t="shared" si="1077"/>
        <v>3245174</v>
      </c>
      <c r="T841" s="142">
        <f t="shared" si="1077"/>
        <v>45478326</v>
      </c>
      <c r="U841" s="142">
        <f t="shared" si="1077"/>
        <v>649103</v>
      </c>
      <c r="V841" s="142"/>
      <c r="W841" s="142"/>
      <c r="X841" s="142"/>
      <c r="Y841" s="142"/>
      <c r="Z841" s="142"/>
      <c r="AA841" s="142"/>
      <c r="AB841" s="142"/>
      <c r="AC841" s="142"/>
      <c r="AD841" s="142"/>
      <c r="AE841" s="142"/>
      <c r="AF841" s="142"/>
      <c r="AG841" s="146" t="s">
        <v>1284</v>
      </c>
      <c r="AH841" s="144">
        <f t="shared" si="293"/>
        <v>230387225</v>
      </c>
      <c r="AI841" s="145">
        <f t="shared" si="294"/>
        <v>43706</v>
      </c>
      <c r="AJ841" s="144">
        <f t="shared" si="297"/>
        <v>1055</v>
      </c>
      <c r="AK841" s="142">
        <v>1.0</v>
      </c>
      <c r="AL841" s="146">
        <f t="shared" si="1039"/>
        <v>1055</v>
      </c>
      <c r="AM841" s="146">
        <f t="shared" si="1078"/>
        <v>18</v>
      </c>
      <c r="AN841" s="134"/>
      <c r="AO841" s="134"/>
      <c r="AP841" s="134"/>
      <c r="AQ841" s="134"/>
      <c r="AR841" s="134"/>
      <c r="AS841" s="134"/>
      <c r="AT841" s="134"/>
      <c r="AU841" s="134"/>
      <c r="AV841" s="134"/>
      <c r="AW841" s="134"/>
      <c r="AX841" s="134"/>
      <c r="AY841" s="134"/>
      <c r="AZ841" s="134"/>
      <c r="BA841" s="134"/>
      <c r="BB841" s="134"/>
    </row>
    <row r="842">
      <c r="A842" s="293" t="str">
        <f>Data!A247</f>
        <v>Corby Borough Council</v>
      </c>
      <c r="B842" s="140">
        <f>Data!E247</f>
        <v>43706</v>
      </c>
      <c r="C842" s="142">
        <f t="shared" ref="C842:U842" si="1079">C841</f>
        <v>4812616</v>
      </c>
      <c r="D842" s="142">
        <f t="shared" si="1079"/>
        <v>19287249</v>
      </c>
      <c r="E842" s="142">
        <f t="shared" si="1079"/>
        <v>6229645</v>
      </c>
      <c r="F842" s="192">
        <f t="shared" si="1079"/>
        <v>55711739</v>
      </c>
      <c r="G842" s="142">
        <f t="shared" si="1079"/>
        <v>30817800</v>
      </c>
      <c r="H842" s="142">
        <f t="shared" si="1079"/>
        <v>2065940</v>
      </c>
      <c r="I842" s="142">
        <f t="shared" si="1079"/>
        <v>17321631</v>
      </c>
      <c r="J842" s="142">
        <f t="shared" si="1079"/>
        <v>4894244</v>
      </c>
      <c r="K842" s="142">
        <f t="shared" si="1079"/>
        <v>8632835</v>
      </c>
      <c r="L842" s="142">
        <f t="shared" si="1079"/>
        <v>9281890</v>
      </c>
      <c r="M842" s="142">
        <f t="shared" si="1079"/>
        <v>21774</v>
      </c>
      <c r="N842" s="142">
        <f t="shared" si="1079"/>
        <v>16280390</v>
      </c>
      <c r="O842" s="142">
        <f t="shared" si="1079"/>
        <v>3559100</v>
      </c>
      <c r="P842" s="142">
        <f t="shared" si="1079"/>
        <v>148000</v>
      </c>
      <c r="Q842" s="142">
        <f t="shared" si="1079"/>
        <v>578396</v>
      </c>
      <c r="R842" s="142">
        <f t="shared" si="1079"/>
        <v>1371373</v>
      </c>
      <c r="S842" s="142">
        <f t="shared" si="1079"/>
        <v>3245174</v>
      </c>
      <c r="T842" s="142">
        <f t="shared" si="1079"/>
        <v>45478326</v>
      </c>
      <c r="U842" s="142">
        <f t="shared" si="1079"/>
        <v>649103</v>
      </c>
      <c r="V842" s="142"/>
      <c r="W842" s="142"/>
      <c r="X842" s="142"/>
      <c r="Y842" s="142"/>
      <c r="Z842" s="142"/>
      <c r="AA842" s="142"/>
      <c r="AB842" s="142"/>
      <c r="AC842" s="142"/>
      <c r="AD842" s="142"/>
      <c r="AE842" s="142"/>
      <c r="AF842" s="142"/>
      <c r="AG842" s="146" t="s">
        <v>1284</v>
      </c>
      <c r="AH842" s="144">
        <f t="shared" si="293"/>
        <v>230387225</v>
      </c>
      <c r="AI842" s="145">
        <f t="shared" si="294"/>
        <v>43706</v>
      </c>
      <c r="AJ842" s="144">
        <f t="shared" si="297"/>
        <v>1056</v>
      </c>
      <c r="AK842" s="142">
        <v>1.0</v>
      </c>
      <c r="AL842" s="146">
        <f t="shared" si="1039"/>
        <v>1056</v>
      </c>
      <c r="AM842" s="146">
        <f t="shared" si="1078"/>
        <v>18</v>
      </c>
      <c r="AN842" s="134"/>
      <c r="AO842" s="134"/>
      <c r="AP842" s="134"/>
      <c r="AQ842" s="134"/>
      <c r="AR842" s="134"/>
      <c r="AS842" s="134"/>
      <c r="AT842" s="134"/>
      <c r="AU842" s="134"/>
      <c r="AV842" s="134"/>
      <c r="AW842" s="134"/>
      <c r="AX842" s="134"/>
      <c r="AY842" s="134"/>
      <c r="AZ842" s="134"/>
      <c r="BA842" s="134"/>
      <c r="BB842" s="134"/>
    </row>
    <row r="843">
      <c r="A843" s="293" t="str">
        <f>Data!A844</f>
        <v>Trier City Council</v>
      </c>
      <c r="B843" s="140">
        <f>Data!E844</f>
        <v>43706</v>
      </c>
      <c r="C843" s="142">
        <f t="shared" ref="C843:J843" si="1080">C842</f>
        <v>4812616</v>
      </c>
      <c r="D843" s="142">
        <f t="shared" si="1080"/>
        <v>19287249</v>
      </c>
      <c r="E843" s="142">
        <f t="shared" si="1080"/>
        <v>6229645</v>
      </c>
      <c r="F843" s="142">
        <f t="shared" si="1080"/>
        <v>55711739</v>
      </c>
      <c r="G843" s="142">
        <f t="shared" si="1080"/>
        <v>30817800</v>
      </c>
      <c r="H843" s="142">
        <f t="shared" si="1080"/>
        <v>2065940</v>
      </c>
      <c r="I843" s="142">
        <f t="shared" si="1080"/>
        <v>17321631</v>
      </c>
      <c r="J843" s="142">
        <f t="shared" si="1080"/>
        <v>4894244</v>
      </c>
      <c r="K843" s="210">
        <f>Data!D844+K842</f>
        <v>8743471</v>
      </c>
      <c r="L843" s="142">
        <f t="shared" ref="L843:U843" si="1081">L842</f>
        <v>9281890</v>
      </c>
      <c r="M843" s="142">
        <f t="shared" si="1081"/>
        <v>21774</v>
      </c>
      <c r="N843" s="142">
        <f t="shared" si="1081"/>
        <v>16280390</v>
      </c>
      <c r="O843" s="142">
        <f t="shared" si="1081"/>
        <v>3559100</v>
      </c>
      <c r="P843" s="142">
        <f t="shared" si="1081"/>
        <v>148000</v>
      </c>
      <c r="Q843" s="142">
        <f t="shared" si="1081"/>
        <v>578396</v>
      </c>
      <c r="R843" s="142">
        <f t="shared" si="1081"/>
        <v>1371373</v>
      </c>
      <c r="S843" s="142">
        <f t="shared" si="1081"/>
        <v>3245174</v>
      </c>
      <c r="T843" s="142">
        <f t="shared" si="1081"/>
        <v>45478326</v>
      </c>
      <c r="U843" s="142">
        <f t="shared" si="1081"/>
        <v>649103</v>
      </c>
      <c r="V843" s="142"/>
      <c r="W843" s="142"/>
      <c r="X843" s="142"/>
      <c r="Y843" s="142"/>
      <c r="Z843" s="142"/>
      <c r="AA843" s="142"/>
      <c r="AB843" s="142"/>
      <c r="AC843" s="142"/>
      <c r="AD843" s="142"/>
      <c r="AE843" s="142"/>
      <c r="AF843" s="142"/>
      <c r="AG843" s="168" t="s">
        <v>2360</v>
      </c>
      <c r="AH843" s="144">
        <f t="shared" si="293"/>
        <v>230497861</v>
      </c>
      <c r="AI843" s="145">
        <f t="shared" si="294"/>
        <v>43706</v>
      </c>
      <c r="AJ843" s="144">
        <f t="shared" si="297"/>
        <v>1057</v>
      </c>
      <c r="AK843" s="142">
        <v>1.0</v>
      </c>
      <c r="AL843" s="146">
        <f t="shared" si="1039"/>
        <v>1057</v>
      </c>
      <c r="AM843" s="146">
        <f t="shared" si="1078"/>
        <v>18</v>
      </c>
      <c r="AN843" s="134"/>
      <c r="AO843" s="134"/>
      <c r="AP843" s="134"/>
      <c r="AQ843" s="134"/>
      <c r="AR843" s="134"/>
      <c r="AS843" s="134"/>
      <c r="AT843" s="134"/>
      <c r="AU843" s="134"/>
      <c r="AV843" s="134"/>
      <c r="AW843" s="134"/>
      <c r="AX843" s="134"/>
      <c r="AY843" s="134"/>
      <c r="AZ843" s="134"/>
      <c r="BA843" s="134"/>
      <c r="BB843" s="134"/>
    </row>
    <row r="844">
      <c r="A844" s="282" t="str">
        <f>Data!A1079</f>
        <v>Parliament of the Canaries </v>
      </c>
      <c r="B844" s="140">
        <f>Data!E1079</f>
        <v>43707</v>
      </c>
      <c r="C844" s="142">
        <f t="shared" ref="C844:M844" si="1082">C843</f>
        <v>4812616</v>
      </c>
      <c r="D844" s="142">
        <f t="shared" si="1082"/>
        <v>19287249</v>
      </c>
      <c r="E844" s="142">
        <f t="shared" si="1082"/>
        <v>6229645</v>
      </c>
      <c r="F844" s="142">
        <f t="shared" si="1082"/>
        <v>55711739</v>
      </c>
      <c r="G844" s="142">
        <f t="shared" si="1082"/>
        <v>30817800</v>
      </c>
      <c r="H844" s="142">
        <f t="shared" si="1082"/>
        <v>2065940</v>
      </c>
      <c r="I844" s="142">
        <f t="shared" si="1082"/>
        <v>17321631</v>
      </c>
      <c r="J844" s="142">
        <f t="shared" si="1082"/>
        <v>4894244</v>
      </c>
      <c r="K844" s="142">
        <f t="shared" si="1082"/>
        <v>8743471</v>
      </c>
      <c r="L844" s="142">
        <f t="shared" si="1082"/>
        <v>9281890</v>
      </c>
      <c r="M844" s="142">
        <f t="shared" si="1082"/>
        <v>21774</v>
      </c>
      <c r="N844" s="277">
        <f>Data!D1079+N843-Data!D1085-Data!D1086-Data!D1092-Data!D1095</f>
        <v>17515952</v>
      </c>
      <c r="O844" s="142">
        <f t="shared" ref="O844:U844" si="1083">O843</f>
        <v>3559100</v>
      </c>
      <c r="P844" s="142">
        <f t="shared" si="1083"/>
        <v>148000</v>
      </c>
      <c r="Q844" s="142">
        <f t="shared" si="1083"/>
        <v>578396</v>
      </c>
      <c r="R844" s="142">
        <f t="shared" si="1083"/>
        <v>1371373</v>
      </c>
      <c r="S844" s="142">
        <f t="shared" si="1083"/>
        <v>3245174</v>
      </c>
      <c r="T844" s="142">
        <f t="shared" si="1083"/>
        <v>45478326</v>
      </c>
      <c r="U844" s="142">
        <f t="shared" si="1083"/>
        <v>649103</v>
      </c>
      <c r="V844" s="142"/>
      <c r="W844" s="142"/>
      <c r="X844" s="142"/>
      <c r="Y844" s="142"/>
      <c r="Z844" s="142"/>
      <c r="AA844" s="142"/>
      <c r="AB844" s="142"/>
      <c r="AC844" s="142"/>
      <c r="AD844" s="142"/>
      <c r="AE844" s="142"/>
      <c r="AF844" s="142"/>
      <c r="AG844" s="146" t="s">
        <v>2519</v>
      </c>
      <c r="AH844" s="144">
        <f t="shared" si="293"/>
        <v>231733423</v>
      </c>
      <c r="AI844" s="145">
        <f t="shared" si="294"/>
        <v>43707</v>
      </c>
      <c r="AJ844" s="144">
        <f t="shared" si="297"/>
        <v>1058</v>
      </c>
      <c r="AK844" s="142">
        <v>1.0</v>
      </c>
      <c r="AL844" s="146">
        <f t="shared" si="1039"/>
        <v>1058</v>
      </c>
      <c r="AM844" s="146">
        <f t="shared" ref="AM844:AM846" si="1085">AM842</f>
        <v>18</v>
      </c>
      <c r="AN844" s="134"/>
      <c r="AO844" s="134"/>
      <c r="AP844" s="134"/>
      <c r="AQ844" s="134"/>
      <c r="AR844" s="134"/>
      <c r="AS844" s="134"/>
      <c r="AT844" s="134"/>
      <c r="AU844" s="134"/>
      <c r="AV844" s="134"/>
      <c r="AW844" s="134"/>
      <c r="AX844" s="134"/>
      <c r="AY844" s="134"/>
      <c r="AZ844" s="134"/>
      <c r="BA844" s="134"/>
      <c r="BB844" s="134"/>
    </row>
    <row r="845">
      <c r="A845" s="293" t="str">
        <f>Data!A421</f>
        <v>Moretonhampstead Parish Council</v>
      </c>
      <c r="B845" s="140">
        <f>Data!E421</f>
        <v>43711</v>
      </c>
      <c r="C845" s="142">
        <f t="shared" ref="C845:U845" si="1084">C844</f>
        <v>4812616</v>
      </c>
      <c r="D845" s="142">
        <f t="shared" si="1084"/>
        <v>19287249</v>
      </c>
      <c r="E845" s="142">
        <f t="shared" si="1084"/>
        <v>6229645</v>
      </c>
      <c r="F845" s="176">
        <f t="shared" si="1084"/>
        <v>55711739</v>
      </c>
      <c r="G845" s="142">
        <f t="shared" si="1084"/>
        <v>30817800</v>
      </c>
      <c r="H845" s="142">
        <f t="shared" si="1084"/>
        <v>2065940</v>
      </c>
      <c r="I845" s="142">
        <f t="shared" si="1084"/>
        <v>17321631</v>
      </c>
      <c r="J845" s="142">
        <f t="shared" si="1084"/>
        <v>4894244</v>
      </c>
      <c r="K845" s="142">
        <f t="shared" si="1084"/>
        <v>8743471</v>
      </c>
      <c r="L845" s="142">
        <f t="shared" si="1084"/>
        <v>9281890</v>
      </c>
      <c r="M845" s="142">
        <f t="shared" si="1084"/>
        <v>21774</v>
      </c>
      <c r="N845" s="142">
        <f t="shared" si="1084"/>
        <v>17515952</v>
      </c>
      <c r="O845" s="142">
        <f t="shared" si="1084"/>
        <v>3559100</v>
      </c>
      <c r="P845" s="142">
        <f t="shared" si="1084"/>
        <v>148000</v>
      </c>
      <c r="Q845" s="142">
        <f t="shared" si="1084"/>
        <v>578396</v>
      </c>
      <c r="R845" s="142">
        <f t="shared" si="1084"/>
        <v>1371373</v>
      </c>
      <c r="S845" s="142">
        <f t="shared" si="1084"/>
        <v>3245174</v>
      </c>
      <c r="T845" s="142">
        <f t="shared" si="1084"/>
        <v>45478326</v>
      </c>
      <c r="U845" s="142">
        <f t="shared" si="1084"/>
        <v>649103</v>
      </c>
      <c r="V845" s="142"/>
      <c r="W845" s="142"/>
      <c r="X845" s="142"/>
      <c r="Y845" s="142"/>
      <c r="Z845" s="142"/>
      <c r="AA845" s="142"/>
      <c r="AB845" s="142"/>
      <c r="AC845" s="142"/>
      <c r="AD845" s="142"/>
      <c r="AE845" s="142"/>
      <c r="AF845" s="142"/>
      <c r="AG845" s="168" t="s">
        <v>1284</v>
      </c>
      <c r="AH845" s="144">
        <f t="shared" si="293"/>
        <v>231733423</v>
      </c>
      <c r="AI845" s="145">
        <f t="shared" si="294"/>
        <v>43711</v>
      </c>
      <c r="AJ845" s="144">
        <f t="shared" si="297"/>
        <v>1059</v>
      </c>
      <c r="AK845" s="142">
        <v>1.0</v>
      </c>
      <c r="AL845" s="146">
        <f t="shared" si="1039"/>
        <v>1059</v>
      </c>
      <c r="AM845" s="146">
        <f t="shared" si="1085"/>
        <v>18</v>
      </c>
      <c r="AN845" s="134"/>
      <c r="AO845" s="134"/>
      <c r="AP845" s="134"/>
      <c r="AQ845" s="134"/>
      <c r="AR845" s="134"/>
      <c r="AS845" s="134"/>
      <c r="AT845" s="134"/>
      <c r="AU845" s="134"/>
      <c r="AV845" s="134"/>
      <c r="AW845" s="134"/>
      <c r="AX845" s="134"/>
      <c r="AY845" s="134"/>
      <c r="AZ845" s="134"/>
      <c r="BA845" s="134"/>
      <c r="BB845" s="134"/>
    </row>
    <row r="846">
      <c r="A846" s="282" t="str">
        <f>Data!A1186</f>
        <v>New Haven City Council</v>
      </c>
      <c r="B846" s="140">
        <f>Data!E1186</f>
        <v>43711</v>
      </c>
      <c r="C846" s="142">
        <f t="shared" ref="C846:C857" si="1087">C845</f>
        <v>4812616</v>
      </c>
      <c r="D846" s="141">
        <f>Data!D1186+D845</f>
        <v>19417667</v>
      </c>
      <c r="E846" s="142">
        <f t="shared" ref="E846:U846" si="1086">E845</f>
        <v>6229645</v>
      </c>
      <c r="F846" s="142">
        <f t="shared" si="1086"/>
        <v>55711739</v>
      </c>
      <c r="G846" s="142">
        <f t="shared" si="1086"/>
        <v>30817800</v>
      </c>
      <c r="H846" s="142">
        <f t="shared" si="1086"/>
        <v>2065940</v>
      </c>
      <c r="I846" s="142">
        <f t="shared" si="1086"/>
        <v>17321631</v>
      </c>
      <c r="J846" s="142">
        <f t="shared" si="1086"/>
        <v>4894244</v>
      </c>
      <c r="K846" s="142">
        <f t="shared" si="1086"/>
        <v>8743471</v>
      </c>
      <c r="L846" s="142">
        <f t="shared" si="1086"/>
        <v>9281890</v>
      </c>
      <c r="M846" s="142">
        <f t="shared" si="1086"/>
        <v>21774</v>
      </c>
      <c r="N846" s="142">
        <f t="shared" si="1086"/>
        <v>17515952</v>
      </c>
      <c r="O846" s="142">
        <f t="shared" si="1086"/>
        <v>3559100</v>
      </c>
      <c r="P846" s="142">
        <f t="shared" si="1086"/>
        <v>148000</v>
      </c>
      <c r="Q846" s="142">
        <f t="shared" si="1086"/>
        <v>578396</v>
      </c>
      <c r="R846" s="142">
        <f t="shared" si="1086"/>
        <v>1371373</v>
      </c>
      <c r="S846" s="142">
        <f t="shared" si="1086"/>
        <v>3245174</v>
      </c>
      <c r="T846" s="142">
        <f t="shared" si="1086"/>
        <v>45478326</v>
      </c>
      <c r="U846" s="142">
        <f t="shared" si="1086"/>
        <v>649103</v>
      </c>
      <c r="V846" s="142"/>
      <c r="W846" s="142"/>
      <c r="X846" s="142"/>
      <c r="Y846" s="142"/>
      <c r="Z846" s="142"/>
      <c r="AA846" s="142"/>
      <c r="AB846" s="142"/>
      <c r="AC846" s="142"/>
      <c r="AD846" s="142"/>
      <c r="AE846" s="142"/>
      <c r="AF846" s="142"/>
      <c r="AG846" s="146" t="s">
        <v>996</v>
      </c>
      <c r="AH846" s="144">
        <f t="shared" si="293"/>
        <v>231863841</v>
      </c>
      <c r="AI846" s="145">
        <f t="shared" si="294"/>
        <v>43711</v>
      </c>
      <c r="AJ846" s="144">
        <f t="shared" si="297"/>
        <v>1060</v>
      </c>
      <c r="AK846" s="142">
        <v>1.0</v>
      </c>
      <c r="AL846" s="146">
        <f t="shared" si="1039"/>
        <v>1060</v>
      </c>
      <c r="AM846" s="146">
        <f t="shared" si="1085"/>
        <v>18</v>
      </c>
      <c r="AN846" s="134"/>
      <c r="AO846" s="134"/>
      <c r="AP846" s="134"/>
      <c r="AQ846" s="134"/>
      <c r="AR846" s="134"/>
      <c r="AS846" s="134"/>
      <c r="AT846" s="134"/>
      <c r="AU846" s="134"/>
      <c r="AV846" s="134"/>
      <c r="AW846" s="134"/>
      <c r="AX846" s="134"/>
      <c r="AY846" s="134"/>
      <c r="AZ846" s="134"/>
      <c r="BA846" s="134"/>
      <c r="BB846" s="134"/>
    </row>
    <row r="847">
      <c r="A847" s="293" t="str">
        <f>Data!A1220</f>
        <v>Windsor Town Council</v>
      </c>
      <c r="B847" s="140">
        <f>Data!E1220</f>
        <v>43712</v>
      </c>
      <c r="C847" s="142">
        <f t="shared" si="1087"/>
        <v>4812616</v>
      </c>
      <c r="D847" s="141">
        <f>Data!D1220+D846</f>
        <v>19445516</v>
      </c>
      <c r="E847" s="142">
        <f t="shared" ref="E847:U847" si="1088">E846</f>
        <v>6229645</v>
      </c>
      <c r="F847" s="142">
        <f t="shared" si="1088"/>
        <v>55711739</v>
      </c>
      <c r="G847" s="142">
        <f t="shared" si="1088"/>
        <v>30817800</v>
      </c>
      <c r="H847" s="142">
        <f t="shared" si="1088"/>
        <v>2065940</v>
      </c>
      <c r="I847" s="142">
        <f t="shared" si="1088"/>
        <v>17321631</v>
      </c>
      <c r="J847" s="142">
        <f t="shared" si="1088"/>
        <v>4894244</v>
      </c>
      <c r="K847" s="142">
        <f t="shared" si="1088"/>
        <v>8743471</v>
      </c>
      <c r="L847" s="142">
        <f t="shared" si="1088"/>
        <v>9281890</v>
      </c>
      <c r="M847" s="142">
        <f t="shared" si="1088"/>
        <v>21774</v>
      </c>
      <c r="N847" s="142">
        <f t="shared" si="1088"/>
        <v>17515952</v>
      </c>
      <c r="O847" s="142">
        <f t="shared" si="1088"/>
        <v>3559100</v>
      </c>
      <c r="P847" s="142">
        <f t="shared" si="1088"/>
        <v>148000</v>
      </c>
      <c r="Q847" s="142">
        <f t="shared" si="1088"/>
        <v>578396</v>
      </c>
      <c r="R847" s="142">
        <f t="shared" si="1088"/>
        <v>1371373</v>
      </c>
      <c r="S847" s="142">
        <f t="shared" si="1088"/>
        <v>3245174</v>
      </c>
      <c r="T847" s="142">
        <f t="shared" si="1088"/>
        <v>45478326</v>
      </c>
      <c r="U847" s="142">
        <f t="shared" si="1088"/>
        <v>649103</v>
      </c>
      <c r="V847" s="142"/>
      <c r="W847" s="142"/>
      <c r="X847" s="142"/>
      <c r="Y847" s="142"/>
      <c r="Z847" s="142"/>
      <c r="AA847" s="142"/>
      <c r="AB847" s="142"/>
      <c r="AC847" s="142"/>
      <c r="AD847" s="142"/>
      <c r="AE847" s="142"/>
      <c r="AF847" s="142"/>
      <c r="AG847" s="146" t="s">
        <v>996</v>
      </c>
      <c r="AH847" s="144">
        <f t="shared" si="293"/>
        <v>231891690</v>
      </c>
      <c r="AI847" s="145">
        <f t="shared" si="294"/>
        <v>43712</v>
      </c>
      <c r="AJ847" s="144">
        <f t="shared" si="297"/>
        <v>1061</v>
      </c>
      <c r="AK847" s="142">
        <v>1.0</v>
      </c>
      <c r="AL847" s="146">
        <f t="shared" si="1039"/>
        <v>1061</v>
      </c>
      <c r="AM847" s="146">
        <f t="shared" ref="AM847:AM849" si="1090">AM846</f>
        <v>18</v>
      </c>
      <c r="AN847" s="134"/>
      <c r="AO847" s="134"/>
      <c r="AP847" s="134"/>
      <c r="AQ847" s="134"/>
      <c r="AR847" s="134"/>
      <c r="AS847" s="134"/>
      <c r="AT847" s="134"/>
      <c r="AU847" s="134"/>
      <c r="AV847" s="134"/>
      <c r="AW847" s="134"/>
      <c r="AX847" s="134"/>
      <c r="AY847" s="134"/>
      <c r="AZ847" s="134"/>
      <c r="BA847" s="134"/>
      <c r="BB847" s="134"/>
    </row>
    <row r="848">
      <c r="A848" s="293" t="str">
        <f>Data!A543</f>
        <v>Test Valley Borough Council</v>
      </c>
      <c r="B848" s="140">
        <f>Data!E543</f>
        <v>43712</v>
      </c>
      <c r="C848" s="142">
        <f t="shared" si="1087"/>
        <v>4812616</v>
      </c>
      <c r="D848" s="142">
        <f t="shared" ref="D848:U848" si="1089">D847</f>
        <v>19445516</v>
      </c>
      <c r="E848" s="142">
        <f t="shared" si="1089"/>
        <v>6229645</v>
      </c>
      <c r="F848" s="192">
        <f t="shared" si="1089"/>
        <v>55711739</v>
      </c>
      <c r="G848" s="142">
        <f t="shared" si="1089"/>
        <v>30817800</v>
      </c>
      <c r="H848" s="142">
        <f t="shared" si="1089"/>
        <v>2065940</v>
      </c>
      <c r="I848" s="142">
        <f t="shared" si="1089"/>
        <v>17321631</v>
      </c>
      <c r="J848" s="142">
        <f t="shared" si="1089"/>
        <v>4894244</v>
      </c>
      <c r="K848" s="142">
        <f t="shared" si="1089"/>
        <v>8743471</v>
      </c>
      <c r="L848" s="142">
        <f t="shared" si="1089"/>
        <v>9281890</v>
      </c>
      <c r="M848" s="142">
        <f t="shared" si="1089"/>
        <v>21774</v>
      </c>
      <c r="N848" s="142">
        <f t="shared" si="1089"/>
        <v>17515952</v>
      </c>
      <c r="O848" s="142">
        <f t="shared" si="1089"/>
        <v>3559100</v>
      </c>
      <c r="P848" s="142">
        <f t="shared" si="1089"/>
        <v>148000</v>
      </c>
      <c r="Q848" s="142">
        <f t="shared" si="1089"/>
        <v>578396</v>
      </c>
      <c r="R848" s="142">
        <f t="shared" si="1089"/>
        <v>1371373</v>
      </c>
      <c r="S848" s="142">
        <f t="shared" si="1089"/>
        <v>3245174</v>
      </c>
      <c r="T848" s="142">
        <f t="shared" si="1089"/>
        <v>45478326</v>
      </c>
      <c r="U848" s="142">
        <f t="shared" si="1089"/>
        <v>649103</v>
      </c>
      <c r="V848" s="142"/>
      <c r="W848" s="142"/>
      <c r="X848" s="142"/>
      <c r="Y848" s="142"/>
      <c r="Z848" s="142"/>
      <c r="AA848" s="142"/>
      <c r="AB848" s="142"/>
      <c r="AC848" s="142"/>
      <c r="AD848" s="142"/>
      <c r="AE848" s="142"/>
      <c r="AF848" s="142"/>
      <c r="AG848" s="146" t="s">
        <v>1284</v>
      </c>
      <c r="AH848" s="144">
        <f t="shared" si="293"/>
        <v>231891690</v>
      </c>
      <c r="AI848" s="145">
        <f t="shared" si="294"/>
        <v>43712</v>
      </c>
      <c r="AJ848" s="144">
        <f t="shared" si="297"/>
        <v>1062</v>
      </c>
      <c r="AK848" s="142">
        <v>1.0</v>
      </c>
      <c r="AL848" s="146">
        <f t="shared" si="1039"/>
        <v>1062</v>
      </c>
      <c r="AM848" s="146">
        <f t="shared" si="1090"/>
        <v>18</v>
      </c>
      <c r="AN848" s="134"/>
      <c r="AO848" s="134"/>
      <c r="AP848" s="134"/>
      <c r="AQ848" s="134"/>
      <c r="AR848" s="134"/>
      <c r="AS848" s="134"/>
      <c r="AT848" s="134"/>
      <c r="AU848" s="134"/>
      <c r="AV848" s="134"/>
      <c r="AW848" s="134"/>
      <c r="AX848" s="134"/>
      <c r="AY848" s="134"/>
      <c r="AZ848" s="134"/>
      <c r="BA848" s="134"/>
      <c r="BB848" s="134"/>
    </row>
    <row r="849">
      <c r="A849" s="293" t="str">
        <f>Data!A369</f>
        <v>Kingsteignton Town Council</v>
      </c>
      <c r="B849" s="140">
        <f>Data!E369</f>
        <v>43712</v>
      </c>
      <c r="C849" s="142">
        <f t="shared" si="1087"/>
        <v>4812616</v>
      </c>
      <c r="D849" s="142">
        <f t="shared" ref="D849:U849" si="1091">D848</f>
        <v>19445516</v>
      </c>
      <c r="E849" s="142">
        <f t="shared" si="1091"/>
        <v>6229645</v>
      </c>
      <c r="F849" s="192">
        <f t="shared" si="1091"/>
        <v>55711739</v>
      </c>
      <c r="G849" s="142">
        <f t="shared" si="1091"/>
        <v>30817800</v>
      </c>
      <c r="H849" s="142">
        <f t="shared" si="1091"/>
        <v>2065940</v>
      </c>
      <c r="I849" s="142">
        <f t="shared" si="1091"/>
        <v>17321631</v>
      </c>
      <c r="J849" s="142">
        <f t="shared" si="1091"/>
        <v>4894244</v>
      </c>
      <c r="K849" s="142">
        <f t="shared" si="1091"/>
        <v>8743471</v>
      </c>
      <c r="L849" s="142">
        <f t="shared" si="1091"/>
        <v>9281890</v>
      </c>
      <c r="M849" s="142">
        <f t="shared" si="1091"/>
        <v>21774</v>
      </c>
      <c r="N849" s="142">
        <f t="shared" si="1091"/>
        <v>17515952</v>
      </c>
      <c r="O849" s="142">
        <f t="shared" si="1091"/>
        <v>3559100</v>
      </c>
      <c r="P849" s="142">
        <f t="shared" si="1091"/>
        <v>148000</v>
      </c>
      <c r="Q849" s="142">
        <f t="shared" si="1091"/>
        <v>578396</v>
      </c>
      <c r="R849" s="142">
        <f t="shared" si="1091"/>
        <v>1371373</v>
      </c>
      <c r="S849" s="142">
        <f t="shared" si="1091"/>
        <v>3245174</v>
      </c>
      <c r="T849" s="142">
        <f t="shared" si="1091"/>
        <v>45478326</v>
      </c>
      <c r="U849" s="142">
        <f t="shared" si="1091"/>
        <v>649103</v>
      </c>
      <c r="V849" s="142"/>
      <c r="W849" s="142"/>
      <c r="X849" s="142"/>
      <c r="Y849" s="142"/>
      <c r="Z849" s="142"/>
      <c r="AA849" s="142"/>
      <c r="AB849" s="142"/>
      <c r="AC849" s="142"/>
      <c r="AD849" s="142"/>
      <c r="AE849" s="142"/>
      <c r="AF849" s="142"/>
      <c r="AG849" s="146" t="s">
        <v>1284</v>
      </c>
      <c r="AH849" s="144">
        <f t="shared" si="293"/>
        <v>231891690</v>
      </c>
      <c r="AI849" s="145">
        <f t="shared" si="294"/>
        <v>43712</v>
      </c>
      <c r="AJ849" s="144">
        <f t="shared" si="297"/>
        <v>1063</v>
      </c>
      <c r="AK849" s="142">
        <v>1.0</v>
      </c>
      <c r="AL849" s="146">
        <f t="shared" si="1039"/>
        <v>1063</v>
      </c>
      <c r="AM849" s="146">
        <f t="shared" si="1090"/>
        <v>18</v>
      </c>
      <c r="AN849" s="134"/>
      <c r="AO849" s="134"/>
      <c r="AP849" s="134"/>
      <c r="AQ849" s="134"/>
      <c r="AR849" s="134"/>
      <c r="AS849" s="134"/>
      <c r="AT849" s="134"/>
      <c r="AU849" s="134"/>
      <c r="AV849" s="134"/>
      <c r="AW849" s="134"/>
      <c r="AX849" s="134"/>
      <c r="AY849" s="134"/>
      <c r="AZ849" s="134"/>
      <c r="BA849" s="134"/>
      <c r="BB849" s="134"/>
    </row>
    <row r="850">
      <c r="A850" s="293" t="str">
        <f>Data!A575</f>
        <v>Welcombe Parish Council</v>
      </c>
      <c r="B850" s="140">
        <f>Data!E575</f>
        <v>43712</v>
      </c>
      <c r="C850" s="142">
        <f t="shared" si="1087"/>
        <v>4812616</v>
      </c>
      <c r="D850" s="142">
        <f t="shared" ref="D850:U850" si="1092">D849</f>
        <v>19445516</v>
      </c>
      <c r="E850" s="142">
        <f t="shared" si="1092"/>
        <v>6229645</v>
      </c>
      <c r="F850" s="192">
        <f t="shared" si="1092"/>
        <v>55711739</v>
      </c>
      <c r="G850" s="142">
        <f t="shared" si="1092"/>
        <v>30817800</v>
      </c>
      <c r="H850" s="142">
        <f t="shared" si="1092"/>
        <v>2065940</v>
      </c>
      <c r="I850" s="142">
        <f t="shared" si="1092"/>
        <v>17321631</v>
      </c>
      <c r="J850" s="142">
        <f t="shared" si="1092"/>
        <v>4894244</v>
      </c>
      <c r="K850" s="142">
        <f t="shared" si="1092"/>
        <v>8743471</v>
      </c>
      <c r="L850" s="142">
        <f t="shared" si="1092"/>
        <v>9281890</v>
      </c>
      <c r="M850" s="142">
        <f t="shared" si="1092"/>
        <v>21774</v>
      </c>
      <c r="N850" s="142">
        <f t="shared" si="1092"/>
        <v>17515952</v>
      </c>
      <c r="O850" s="142">
        <f t="shared" si="1092"/>
        <v>3559100</v>
      </c>
      <c r="P850" s="142">
        <f t="shared" si="1092"/>
        <v>148000</v>
      </c>
      <c r="Q850" s="142">
        <f t="shared" si="1092"/>
        <v>578396</v>
      </c>
      <c r="R850" s="142">
        <f t="shared" si="1092"/>
        <v>1371373</v>
      </c>
      <c r="S850" s="142">
        <f t="shared" si="1092"/>
        <v>3245174</v>
      </c>
      <c r="T850" s="142">
        <f t="shared" si="1092"/>
        <v>45478326</v>
      </c>
      <c r="U850" s="142">
        <f t="shared" si="1092"/>
        <v>649103</v>
      </c>
      <c r="V850" s="142"/>
      <c r="W850" s="142"/>
      <c r="X850" s="142"/>
      <c r="Y850" s="142"/>
      <c r="Z850" s="142"/>
      <c r="AA850" s="142"/>
      <c r="AB850" s="142"/>
      <c r="AC850" s="142"/>
      <c r="AD850" s="142"/>
      <c r="AE850" s="142"/>
      <c r="AF850" s="142"/>
      <c r="AG850" s="146" t="s">
        <v>1284</v>
      </c>
      <c r="AH850" s="144">
        <f t="shared" si="293"/>
        <v>231891690</v>
      </c>
      <c r="AI850" s="145">
        <f t="shared" si="294"/>
        <v>43712</v>
      </c>
      <c r="AJ850" s="144">
        <f t="shared" si="297"/>
        <v>1064</v>
      </c>
      <c r="AK850" s="142">
        <v>1.0</v>
      </c>
      <c r="AL850" s="146">
        <f t="shared" si="1039"/>
        <v>1064</v>
      </c>
      <c r="AM850" s="146">
        <f>AM848</f>
        <v>18</v>
      </c>
      <c r="AN850" s="134"/>
      <c r="AO850" s="134"/>
      <c r="AP850" s="134"/>
      <c r="AQ850" s="134"/>
      <c r="AR850" s="134"/>
      <c r="AS850" s="134"/>
      <c r="AT850" s="134"/>
      <c r="AU850" s="134"/>
      <c r="AV850" s="134"/>
      <c r="AW850" s="134"/>
      <c r="AX850" s="134"/>
      <c r="AY850" s="134"/>
      <c r="AZ850" s="134"/>
      <c r="BA850" s="134"/>
      <c r="BB850" s="134"/>
    </row>
    <row r="851">
      <c r="A851" s="293" t="str">
        <f>Data!A801</f>
        <v>Jena Council</v>
      </c>
      <c r="B851" s="140">
        <f>Data!E801</f>
        <v>43712</v>
      </c>
      <c r="C851" s="142">
        <f t="shared" si="1087"/>
        <v>4812616</v>
      </c>
      <c r="D851" s="142">
        <f t="shared" ref="D851:J851" si="1093">D850</f>
        <v>19445516</v>
      </c>
      <c r="E851" s="142">
        <f t="shared" si="1093"/>
        <v>6229645</v>
      </c>
      <c r="F851" s="142">
        <f t="shared" si="1093"/>
        <v>55711739</v>
      </c>
      <c r="G851" s="142">
        <f t="shared" si="1093"/>
        <v>30817800</v>
      </c>
      <c r="H851" s="142">
        <f t="shared" si="1093"/>
        <v>2065940</v>
      </c>
      <c r="I851" s="142">
        <f t="shared" si="1093"/>
        <v>17321631</v>
      </c>
      <c r="J851" s="142">
        <f t="shared" si="1093"/>
        <v>4894244</v>
      </c>
      <c r="K851" s="210">
        <f>Data!D801+K850</f>
        <v>8854878</v>
      </c>
      <c r="L851" s="142">
        <f t="shared" ref="L851:U851" si="1094">L850</f>
        <v>9281890</v>
      </c>
      <c r="M851" s="142">
        <f t="shared" si="1094"/>
        <v>21774</v>
      </c>
      <c r="N851" s="142">
        <f t="shared" si="1094"/>
        <v>17515952</v>
      </c>
      <c r="O851" s="142">
        <f t="shared" si="1094"/>
        <v>3559100</v>
      </c>
      <c r="P851" s="142">
        <f t="shared" si="1094"/>
        <v>148000</v>
      </c>
      <c r="Q851" s="142">
        <f t="shared" si="1094"/>
        <v>578396</v>
      </c>
      <c r="R851" s="142">
        <f t="shared" si="1094"/>
        <v>1371373</v>
      </c>
      <c r="S851" s="142">
        <f t="shared" si="1094"/>
        <v>3245174</v>
      </c>
      <c r="T851" s="142">
        <f t="shared" si="1094"/>
        <v>45478326</v>
      </c>
      <c r="U851" s="142">
        <f t="shared" si="1094"/>
        <v>649103</v>
      </c>
      <c r="V851" s="142"/>
      <c r="W851" s="142"/>
      <c r="X851" s="142"/>
      <c r="Y851" s="142"/>
      <c r="Z851" s="142"/>
      <c r="AA851" s="142"/>
      <c r="AB851" s="142"/>
      <c r="AC851" s="142"/>
      <c r="AD851" s="142"/>
      <c r="AE851" s="142"/>
      <c r="AF851" s="142"/>
      <c r="AG851" s="168" t="s">
        <v>2360</v>
      </c>
      <c r="AH851" s="144">
        <f t="shared" si="293"/>
        <v>232003097</v>
      </c>
      <c r="AI851" s="145">
        <f t="shared" si="294"/>
        <v>43712</v>
      </c>
      <c r="AJ851" s="144">
        <f t="shared" si="297"/>
        <v>1065</v>
      </c>
      <c r="AK851" s="142">
        <v>1.0</v>
      </c>
      <c r="AL851" s="146">
        <f t="shared" si="1039"/>
        <v>1065</v>
      </c>
      <c r="AM851" s="146">
        <f>AM850</f>
        <v>18</v>
      </c>
      <c r="AN851" s="134"/>
      <c r="AO851" s="134"/>
      <c r="AP851" s="134"/>
      <c r="AQ851" s="134"/>
      <c r="AR851" s="134"/>
      <c r="AS851" s="134"/>
      <c r="AT851" s="134"/>
      <c r="AU851" s="134"/>
      <c r="AV851" s="134"/>
      <c r="AW851" s="134"/>
      <c r="AX851" s="134"/>
      <c r="AY851" s="134"/>
      <c r="AZ851" s="134"/>
      <c r="BA851" s="134"/>
      <c r="BB851" s="134"/>
    </row>
    <row r="852">
      <c r="A852" s="282" t="str">
        <f>Data!A1034</f>
        <v>Opotiki District Council</v>
      </c>
      <c r="B852" s="140">
        <f>Data!E1034</f>
        <v>43713</v>
      </c>
      <c r="C852" s="142">
        <f t="shared" si="1087"/>
        <v>4812616</v>
      </c>
      <c r="D852" s="142">
        <f t="shared" ref="D852:U852" si="1095">D851</f>
        <v>19445516</v>
      </c>
      <c r="E852" s="142">
        <f t="shared" si="1095"/>
        <v>6229645</v>
      </c>
      <c r="F852" s="142">
        <f t="shared" si="1095"/>
        <v>55711739</v>
      </c>
      <c r="G852" s="142">
        <f t="shared" si="1095"/>
        <v>30817800</v>
      </c>
      <c r="H852" s="142">
        <f t="shared" si="1095"/>
        <v>2065940</v>
      </c>
      <c r="I852" s="142">
        <f t="shared" si="1095"/>
        <v>17321631</v>
      </c>
      <c r="J852" s="142">
        <f t="shared" si="1095"/>
        <v>4894244</v>
      </c>
      <c r="K852" s="142">
        <f t="shared" si="1095"/>
        <v>8854878</v>
      </c>
      <c r="L852" s="142">
        <f t="shared" si="1095"/>
        <v>9281890</v>
      </c>
      <c r="M852" s="142">
        <f t="shared" si="1095"/>
        <v>21774</v>
      </c>
      <c r="N852" s="142">
        <f t="shared" si="1095"/>
        <v>17515952</v>
      </c>
      <c r="O852" s="192">
        <f t="shared" si="1095"/>
        <v>3559100</v>
      </c>
      <c r="P852" s="142">
        <f t="shared" si="1095"/>
        <v>148000</v>
      </c>
      <c r="Q852" s="142">
        <f t="shared" si="1095"/>
        <v>578396</v>
      </c>
      <c r="R852" s="142">
        <f t="shared" si="1095"/>
        <v>1371373</v>
      </c>
      <c r="S852" s="142">
        <f t="shared" si="1095"/>
        <v>3245174</v>
      </c>
      <c r="T852" s="142">
        <f t="shared" si="1095"/>
        <v>45478326</v>
      </c>
      <c r="U852" s="142">
        <f t="shared" si="1095"/>
        <v>649103</v>
      </c>
      <c r="V852" s="142"/>
      <c r="W852" s="142"/>
      <c r="X852" s="142"/>
      <c r="Y852" s="142"/>
      <c r="Z852" s="142"/>
      <c r="AA852" s="142"/>
      <c r="AB852" s="142"/>
      <c r="AC852" s="142"/>
      <c r="AD852" s="142"/>
      <c r="AE852" s="142"/>
      <c r="AF852" s="142"/>
      <c r="AG852" s="146" t="s">
        <v>2583</v>
      </c>
      <c r="AH852" s="144">
        <f t="shared" si="293"/>
        <v>232003097</v>
      </c>
      <c r="AI852" s="145">
        <f t="shared" si="294"/>
        <v>43713</v>
      </c>
      <c r="AJ852" s="144">
        <f t="shared" si="297"/>
        <v>1066</v>
      </c>
      <c r="AK852" s="142">
        <v>1.0</v>
      </c>
      <c r="AL852" s="146">
        <f t="shared" si="1039"/>
        <v>1066</v>
      </c>
      <c r="AM852" s="146">
        <f>AM850</f>
        <v>18</v>
      </c>
      <c r="AN852" s="134"/>
      <c r="AO852" s="134"/>
      <c r="AP852" s="134"/>
      <c r="AQ852" s="134"/>
      <c r="AR852" s="134"/>
      <c r="AS852" s="134"/>
      <c r="AT852" s="134"/>
      <c r="AU852" s="134"/>
      <c r="AV852" s="134"/>
      <c r="AW852" s="134"/>
      <c r="AX852" s="134"/>
      <c r="AY852" s="134"/>
      <c r="AZ852" s="134"/>
      <c r="BA852" s="134"/>
      <c r="BB852" s="134"/>
    </row>
    <row r="853">
      <c r="A853" s="293" t="str">
        <f>Data!A947</f>
        <v>Rocca Priora Town Council</v>
      </c>
      <c r="B853" s="140">
        <f>Data!E947</f>
        <v>43713</v>
      </c>
      <c r="C853" s="142">
        <f t="shared" si="1087"/>
        <v>4812616</v>
      </c>
      <c r="D853" s="142">
        <f t="shared" ref="D853:H853" si="1096">D852</f>
        <v>19445516</v>
      </c>
      <c r="E853" s="142">
        <f t="shared" si="1096"/>
        <v>6229645</v>
      </c>
      <c r="F853" s="142">
        <f t="shared" si="1096"/>
        <v>55711739</v>
      </c>
      <c r="G853" s="142">
        <f t="shared" si="1096"/>
        <v>30817800</v>
      </c>
      <c r="H853" s="142">
        <f t="shared" si="1096"/>
        <v>2065940</v>
      </c>
      <c r="I853" s="210">
        <f>Data!D947+I852</f>
        <v>17333842</v>
      </c>
      <c r="J853" s="142">
        <f t="shared" ref="J853:U853" si="1097">J852</f>
        <v>4894244</v>
      </c>
      <c r="K853" s="142">
        <f t="shared" si="1097"/>
        <v>8854878</v>
      </c>
      <c r="L853" s="142">
        <f t="shared" si="1097"/>
        <v>9281890</v>
      </c>
      <c r="M853" s="142">
        <f t="shared" si="1097"/>
        <v>21774</v>
      </c>
      <c r="N853" s="142">
        <f t="shared" si="1097"/>
        <v>17515952</v>
      </c>
      <c r="O853" s="142">
        <f t="shared" si="1097"/>
        <v>3559100</v>
      </c>
      <c r="P853" s="142">
        <f t="shared" si="1097"/>
        <v>148000</v>
      </c>
      <c r="Q853" s="142">
        <f t="shared" si="1097"/>
        <v>578396</v>
      </c>
      <c r="R853" s="142">
        <f t="shared" si="1097"/>
        <v>1371373</v>
      </c>
      <c r="S853" s="142">
        <f t="shared" si="1097"/>
        <v>3245174</v>
      </c>
      <c r="T853" s="142">
        <f t="shared" si="1097"/>
        <v>45478326</v>
      </c>
      <c r="U853" s="142">
        <f t="shared" si="1097"/>
        <v>649103</v>
      </c>
      <c r="V853" s="142"/>
      <c r="W853" s="142"/>
      <c r="X853" s="142"/>
      <c r="Y853" s="142"/>
      <c r="Z853" s="142"/>
      <c r="AA853" s="142"/>
      <c r="AB853" s="142"/>
      <c r="AC853" s="142"/>
      <c r="AD853" s="142"/>
      <c r="AE853" s="142"/>
      <c r="AF853" s="142"/>
      <c r="AG853" s="168" t="s">
        <v>2288</v>
      </c>
      <c r="AH853" s="144">
        <f t="shared" si="293"/>
        <v>232015308</v>
      </c>
      <c r="AI853" s="145">
        <f t="shared" si="294"/>
        <v>43713</v>
      </c>
      <c r="AJ853" s="144">
        <f t="shared" si="297"/>
        <v>1067</v>
      </c>
      <c r="AK853" s="142">
        <v>1.0</v>
      </c>
      <c r="AL853" s="146">
        <f t="shared" si="1039"/>
        <v>1067</v>
      </c>
      <c r="AM853" s="146">
        <f>AM852</f>
        <v>18</v>
      </c>
      <c r="AN853" s="134"/>
      <c r="AO853" s="134"/>
      <c r="AP853" s="134"/>
      <c r="AQ853" s="134"/>
      <c r="AR853" s="134"/>
      <c r="AS853" s="134"/>
      <c r="AT853" s="134"/>
      <c r="AU853" s="134"/>
      <c r="AV853" s="134"/>
      <c r="AW853" s="134"/>
      <c r="AX853" s="134"/>
      <c r="AY853" s="134"/>
      <c r="AZ853" s="134"/>
      <c r="BA853" s="134"/>
      <c r="BB853" s="134"/>
    </row>
    <row r="854">
      <c r="A854" s="293" t="str">
        <f>Data!A211</f>
        <v>Bude-Stratton Town Council</v>
      </c>
      <c r="B854" s="140">
        <f>Data!E211</f>
        <v>43713</v>
      </c>
      <c r="C854" s="142">
        <f t="shared" si="1087"/>
        <v>4812616</v>
      </c>
      <c r="D854" s="142">
        <f t="shared" ref="D854:U854" si="1098">D853</f>
        <v>19445516</v>
      </c>
      <c r="E854" s="142">
        <f t="shared" si="1098"/>
        <v>6229645</v>
      </c>
      <c r="F854" s="142">
        <f t="shared" si="1098"/>
        <v>55711739</v>
      </c>
      <c r="G854" s="142">
        <f t="shared" si="1098"/>
        <v>30817800</v>
      </c>
      <c r="H854" s="142">
        <f t="shared" si="1098"/>
        <v>2065940</v>
      </c>
      <c r="I854" s="142">
        <f t="shared" si="1098"/>
        <v>17333842</v>
      </c>
      <c r="J854" s="142">
        <f t="shared" si="1098"/>
        <v>4894244</v>
      </c>
      <c r="K854" s="142">
        <f t="shared" si="1098"/>
        <v>8854878</v>
      </c>
      <c r="L854" s="142">
        <f t="shared" si="1098"/>
        <v>9281890</v>
      </c>
      <c r="M854" s="142">
        <f t="shared" si="1098"/>
        <v>21774</v>
      </c>
      <c r="N854" s="142">
        <f t="shared" si="1098"/>
        <v>17515952</v>
      </c>
      <c r="O854" s="192">
        <f t="shared" si="1098"/>
        <v>3559100</v>
      </c>
      <c r="P854" s="142">
        <f t="shared" si="1098"/>
        <v>148000</v>
      </c>
      <c r="Q854" s="142">
        <f t="shared" si="1098"/>
        <v>578396</v>
      </c>
      <c r="R854" s="142">
        <f t="shared" si="1098"/>
        <v>1371373</v>
      </c>
      <c r="S854" s="142">
        <f t="shared" si="1098"/>
        <v>3245174</v>
      </c>
      <c r="T854" s="142">
        <f t="shared" si="1098"/>
        <v>45478326</v>
      </c>
      <c r="U854" s="142">
        <f t="shared" si="1098"/>
        <v>649103</v>
      </c>
      <c r="V854" s="142"/>
      <c r="W854" s="142"/>
      <c r="X854" s="142"/>
      <c r="Y854" s="142"/>
      <c r="Z854" s="142"/>
      <c r="AA854" s="142"/>
      <c r="AB854" s="142"/>
      <c r="AC854" s="142"/>
      <c r="AD854" s="142"/>
      <c r="AE854" s="142"/>
      <c r="AF854" s="142"/>
      <c r="AG854" s="146" t="s">
        <v>1284</v>
      </c>
      <c r="AH854" s="144">
        <f t="shared" si="293"/>
        <v>232015308</v>
      </c>
      <c r="AI854" s="145">
        <f t="shared" si="294"/>
        <v>43713</v>
      </c>
      <c r="AJ854" s="144">
        <f t="shared" si="297"/>
        <v>1068</v>
      </c>
      <c r="AK854" s="142">
        <v>1.0</v>
      </c>
      <c r="AL854" s="146">
        <f t="shared" si="1039"/>
        <v>1068</v>
      </c>
      <c r="AM854" s="146">
        <f>AM852</f>
        <v>18</v>
      </c>
      <c r="AN854" s="134"/>
      <c r="AO854" s="134"/>
      <c r="AP854" s="134"/>
      <c r="AQ854" s="134"/>
      <c r="AR854" s="134"/>
      <c r="AS854" s="134"/>
      <c r="AT854" s="134"/>
      <c r="AU854" s="134"/>
      <c r="AV854" s="134"/>
      <c r="AW854" s="134"/>
      <c r="AX854" s="134"/>
      <c r="AY854" s="134"/>
      <c r="AZ854" s="134"/>
      <c r="BA854" s="134"/>
      <c r="BB854" s="134"/>
    </row>
    <row r="855">
      <c r="A855" s="282" t="str">
        <f>Data!A166</f>
        <v>Angus Council</v>
      </c>
      <c r="B855" s="140">
        <f>Data!E166</f>
        <v>43713</v>
      </c>
      <c r="C855" s="142">
        <f t="shared" si="1087"/>
        <v>4812616</v>
      </c>
      <c r="D855" s="142">
        <f t="shared" ref="D855:U855" si="1099">D854</f>
        <v>19445516</v>
      </c>
      <c r="E855" s="142">
        <f t="shared" si="1099"/>
        <v>6229645</v>
      </c>
      <c r="F855" s="176">
        <f t="shared" si="1099"/>
        <v>55711739</v>
      </c>
      <c r="G855" s="142">
        <f t="shared" si="1099"/>
        <v>30817800</v>
      </c>
      <c r="H855" s="142">
        <f t="shared" si="1099"/>
        <v>2065940</v>
      </c>
      <c r="I855" s="142">
        <f t="shared" si="1099"/>
        <v>17333842</v>
      </c>
      <c r="J855" s="142">
        <f t="shared" si="1099"/>
        <v>4894244</v>
      </c>
      <c r="K855" s="142">
        <f t="shared" si="1099"/>
        <v>8854878</v>
      </c>
      <c r="L855" s="142">
        <f t="shared" si="1099"/>
        <v>9281890</v>
      </c>
      <c r="M855" s="142">
        <f t="shared" si="1099"/>
        <v>21774</v>
      </c>
      <c r="N855" s="142">
        <f t="shared" si="1099"/>
        <v>17515952</v>
      </c>
      <c r="O855" s="192">
        <f t="shared" si="1099"/>
        <v>3559100</v>
      </c>
      <c r="P855" s="142">
        <f t="shared" si="1099"/>
        <v>148000</v>
      </c>
      <c r="Q855" s="142">
        <f t="shared" si="1099"/>
        <v>578396</v>
      </c>
      <c r="R855" s="142">
        <f t="shared" si="1099"/>
        <v>1371373</v>
      </c>
      <c r="S855" s="142">
        <f t="shared" si="1099"/>
        <v>3245174</v>
      </c>
      <c r="T855" s="142">
        <f t="shared" si="1099"/>
        <v>45478326</v>
      </c>
      <c r="U855" s="142">
        <f t="shared" si="1099"/>
        <v>649103</v>
      </c>
      <c r="V855" s="142"/>
      <c r="W855" s="142"/>
      <c r="X855" s="142"/>
      <c r="Y855" s="142"/>
      <c r="Z855" s="142"/>
      <c r="AA855" s="142"/>
      <c r="AB855" s="142"/>
      <c r="AC855" s="142"/>
      <c r="AD855" s="142"/>
      <c r="AE855" s="142"/>
      <c r="AF855" s="142"/>
      <c r="AG855" s="146" t="s">
        <v>1284</v>
      </c>
      <c r="AH855" s="144">
        <f t="shared" si="293"/>
        <v>232015308</v>
      </c>
      <c r="AI855" s="145">
        <f t="shared" si="294"/>
        <v>43713</v>
      </c>
      <c r="AJ855" s="144">
        <f t="shared" si="297"/>
        <v>1069</v>
      </c>
      <c r="AK855" s="142">
        <v>1.0</v>
      </c>
      <c r="AL855" s="146">
        <f t="shared" si="1039"/>
        <v>1069</v>
      </c>
      <c r="AM855" s="146">
        <f t="shared" ref="AM855:AM862" si="1101">AM854</f>
        <v>18</v>
      </c>
      <c r="AN855" s="134"/>
      <c r="AO855" s="134"/>
      <c r="AP855" s="134"/>
      <c r="AQ855" s="134"/>
      <c r="AR855" s="134"/>
      <c r="AS855" s="134"/>
      <c r="AT855" s="134"/>
      <c r="AU855" s="134"/>
      <c r="AV855" s="134"/>
      <c r="AW855" s="134"/>
      <c r="AX855" s="134"/>
      <c r="AY855" s="134"/>
      <c r="AZ855" s="134"/>
      <c r="BA855" s="134"/>
      <c r="BB855" s="134"/>
    </row>
    <row r="856">
      <c r="A856" s="293" t="str">
        <f>Data!A518</f>
        <v>Stapleford Town Council</v>
      </c>
      <c r="B856" s="140">
        <f>Data!E518</f>
        <v>43714</v>
      </c>
      <c r="C856" s="142">
        <f t="shared" si="1087"/>
        <v>4812616</v>
      </c>
      <c r="D856" s="142">
        <f t="shared" ref="D856:U856" si="1100">D855</f>
        <v>19445516</v>
      </c>
      <c r="E856" s="142">
        <f t="shared" si="1100"/>
        <v>6229645</v>
      </c>
      <c r="F856" s="192">
        <f t="shared" si="1100"/>
        <v>55711739</v>
      </c>
      <c r="G856" s="142">
        <f t="shared" si="1100"/>
        <v>30817800</v>
      </c>
      <c r="H856" s="142">
        <f t="shared" si="1100"/>
        <v>2065940</v>
      </c>
      <c r="I856" s="142">
        <f t="shared" si="1100"/>
        <v>17333842</v>
      </c>
      <c r="J856" s="142">
        <f t="shared" si="1100"/>
        <v>4894244</v>
      </c>
      <c r="K856" s="142">
        <f t="shared" si="1100"/>
        <v>8854878</v>
      </c>
      <c r="L856" s="142">
        <f t="shared" si="1100"/>
        <v>9281890</v>
      </c>
      <c r="M856" s="142">
        <f t="shared" si="1100"/>
        <v>21774</v>
      </c>
      <c r="N856" s="142">
        <f t="shared" si="1100"/>
        <v>17515952</v>
      </c>
      <c r="O856" s="142">
        <f t="shared" si="1100"/>
        <v>3559100</v>
      </c>
      <c r="P856" s="142">
        <f t="shared" si="1100"/>
        <v>148000</v>
      </c>
      <c r="Q856" s="142">
        <f t="shared" si="1100"/>
        <v>578396</v>
      </c>
      <c r="R856" s="142">
        <f t="shared" si="1100"/>
        <v>1371373</v>
      </c>
      <c r="S856" s="142">
        <f t="shared" si="1100"/>
        <v>3245174</v>
      </c>
      <c r="T856" s="142">
        <f t="shared" si="1100"/>
        <v>45478326</v>
      </c>
      <c r="U856" s="142">
        <f t="shared" si="1100"/>
        <v>649103</v>
      </c>
      <c r="V856" s="142"/>
      <c r="W856" s="142"/>
      <c r="X856" s="142"/>
      <c r="Y856" s="142"/>
      <c r="Z856" s="142"/>
      <c r="AA856" s="142"/>
      <c r="AB856" s="142"/>
      <c r="AC856" s="142"/>
      <c r="AD856" s="142"/>
      <c r="AE856" s="142"/>
      <c r="AF856" s="142"/>
      <c r="AG856" s="146" t="s">
        <v>1284</v>
      </c>
      <c r="AH856" s="144">
        <f t="shared" si="293"/>
        <v>232015308</v>
      </c>
      <c r="AI856" s="145">
        <f t="shared" si="294"/>
        <v>43714</v>
      </c>
      <c r="AJ856" s="144">
        <f t="shared" si="297"/>
        <v>1070</v>
      </c>
      <c r="AK856" s="142">
        <v>1.0</v>
      </c>
      <c r="AL856" s="146">
        <f t="shared" si="1039"/>
        <v>1070</v>
      </c>
      <c r="AM856" s="146">
        <f t="shared" si="1101"/>
        <v>18</v>
      </c>
      <c r="AN856" s="134"/>
      <c r="AO856" s="134"/>
      <c r="AP856" s="134"/>
      <c r="AQ856" s="134"/>
      <c r="AR856" s="134"/>
      <c r="AS856" s="134"/>
      <c r="AT856" s="134"/>
      <c r="AU856" s="134"/>
      <c r="AV856" s="134"/>
      <c r="AW856" s="134"/>
      <c r="AX856" s="134"/>
      <c r="AY856" s="134"/>
      <c r="AZ856" s="134"/>
      <c r="BA856" s="134"/>
      <c r="BB856" s="134"/>
    </row>
    <row r="857">
      <c r="A857" s="293" t="str">
        <f>Data!A627</f>
        <v>Burnaby City Council</v>
      </c>
      <c r="B857" s="140">
        <f>Data!E627</f>
        <v>43717</v>
      </c>
      <c r="C857" s="142">
        <f t="shared" si="1087"/>
        <v>4812616</v>
      </c>
      <c r="D857" s="142">
        <f t="shared" ref="D857:U857" si="1102">D856</f>
        <v>19445516</v>
      </c>
      <c r="E857" s="142">
        <f t="shared" si="1102"/>
        <v>6229645</v>
      </c>
      <c r="F857" s="142">
        <f t="shared" si="1102"/>
        <v>55711739</v>
      </c>
      <c r="G857" s="192">
        <f t="shared" si="1102"/>
        <v>30817800</v>
      </c>
      <c r="H857" s="142">
        <f t="shared" si="1102"/>
        <v>2065940</v>
      </c>
      <c r="I857" s="142">
        <f t="shared" si="1102"/>
        <v>17333842</v>
      </c>
      <c r="J857" s="142">
        <f t="shared" si="1102"/>
        <v>4894244</v>
      </c>
      <c r="K857" s="142">
        <f t="shared" si="1102"/>
        <v>8854878</v>
      </c>
      <c r="L857" s="142">
        <f t="shared" si="1102"/>
        <v>9281890</v>
      </c>
      <c r="M857" s="142">
        <f t="shared" si="1102"/>
        <v>21774</v>
      </c>
      <c r="N857" s="142">
        <f t="shared" si="1102"/>
        <v>17515952</v>
      </c>
      <c r="O857" s="142">
        <f t="shared" si="1102"/>
        <v>3559100</v>
      </c>
      <c r="P857" s="142">
        <f t="shared" si="1102"/>
        <v>148000</v>
      </c>
      <c r="Q857" s="142">
        <f t="shared" si="1102"/>
        <v>578396</v>
      </c>
      <c r="R857" s="142">
        <f t="shared" si="1102"/>
        <v>1371373</v>
      </c>
      <c r="S857" s="142">
        <f t="shared" si="1102"/>
        <v>3245174</v>
      </c>
      <c r="T857" s="142">
        <f t="shared" si="1102"/>
        <v>45478326</v>
      </c>
      <c r="U857" s="142">
        <f t="shared" si="1102"/>
        <v>649103</v>
      </c>
      <c r="V857" s="142"/>
      <c r="W857" s="142"/>
      <c r="X857" s="142"/>
      <c r="Y857" s="142"/>
      <c r="Z857" s="142"/>
      <c r="AA857" s="142"/>
      <c r="AB857" s="142"/>
      <c r="AC857" s="142"/>
      <c r="AD857" s="142"/>
      <c r="AE857" s="142"/>
      <c r="AF857" s="142"/>
      <c r="AG857" s="146" t="s">
        <v>1206</v>
      </c>
      <c r="AH857" s="144">
        <f t="shared" si="293"/>
        <v>232015308</v>
      </c>
      <c r="AI857" s="145">
        <f t="shared" si="294"/>
        <v>43717</v>
      </c>
      <c r="AJ857" s="144">
        <f t="shared" si="297"/>
        <v>1071</v>
      </c>
      <c r="AK857" s="142">
        <v>1.0</v>
      </c>
      <c r="AL857" s="146">
        <f t="shared" si="1039"/>
        <v>1071</v>
      </c>
      <c r="AM857" s="146">
        <f t="shared" si="1101"/>
        <v>18</v>
      </c>
      <c r="AN857" s="134"/>
      <c r="AO857" s="134"/>
      <c r="AP857" s="134"/>
      <c r="AQ857" s="134"/>
      <c r="AR857" s="134"/>
      <c r="AS857" s="134"/>
      <c r="AT857" s="134"/>
      <c r="AU857" s="134"/>
      <c r="AV857" s="134"/>
      <c r="AW857" s="134"/>
      <c r="AX857" s="134"/>
      <c r="AY857" s="134"/>
      <c r="AZ857" s="134"/>
      <c r="BA857" s="134"/>
      <c r="BB857" s="134"/>
    </row>
    <row r="858">
      <c r="A858" s="282" t="str">
        <f>Data!A104</f>
        <v>Woollahra Municipal Council</v>
      </c>
      <c r="B858" s="140">
        <f>Data!E104</f>
        <v>43717</v>
      </c>
      <c r="C858" s="141">
        <f>Data!D104+C857</f>
        <v>4871580</v>
      </c>
      <c r="D858" s="142">
        <f t="shared" ref="D858:U858" si="1103">D857</f>
        <v>19445516</v>
      </c>
      <c r="E858" s="142">
        <f t="shared" si="1103"/>
        <v>6229645</v>
      </c>
      <c r="F858" s="142">
        <f t="shared" si="1103"/>
        <v>55711739</v>
      </c>
      <c r="G858" s="142">
        <f t="shared" si="1103"/>
        <v>30817800</v>
      </c>
      <c r="H858" s="142">
        <f t="shared" si="1103"/>
        <v>2065940</v>
      </c>
      <c r="I858" s="142">
        <f t="shared" si="1103"/>
        <v>17333842</v>
      </c>
      <c r="J858" s="142">
        <f t="shared" si="1103"/>
        <v>4894244</v>
      </c>
      <c r="K858" s="142">
        <f t="shared" si="1103"/>
        <v>8854878</v>
      </c>
      <c r="L858" s="142">
        <f t="shared" si="1103"/>
        <v>9281890</v>
      </c>
      <c r="M858" s="142">
        <f t="shared" si="1103"/>
        <v>21774</v>
      </c>
      <c r="N858" s="142">
        <f t="shared" si="1103"/>
        <v>17515952</v>
      </c>
      <c r="O858" s="142">
        <f t="shared" si="1103"/>
        <v>3559100</v>
      </c>
      <c r="P858" s="142">
        <f t="shared" si="1103"/>
        <v>148000</v>
      </c>
      <c r="Q858" s="142">
        <f t="shared" si="1103"/>
        <v>578396</v>
      </c>
      <c r="R858" s="142">
        <f t="shared" si="1103"/>
        <v>1371373</v>
      </c>
      <c r="S858" s="142">
        <f t="shared" si="1103"/>
        <v>3245174</v>
      </c>
      <c r="T858" s="142">
        <f t="shared" si="1103"/>
        <v>45478326</v>
      </c>
      <c r="U858" s="142">
        <f t="shared" si="1103"/>
        <v>649103</v>
      </c>
      <c r="V858" s="142"/>
      <c r="W858" s="142"/>
      <c r="X858" s="142"/>
      <c r="Y858" s="142"/>
      <c r="Z858" s="142"/>
      <c r="AA858" s="142"/>
      <c r="AB858" s="142"/>
      <c r="AC858" s="142"/>
      <c r="AD858" s="142"/>
      <c r="AE858" s="142"/>
      <c r="AF858" s="142"/>
      <c r="AG858" s="146" t="s">
        <v>974</v>
      </c>
      <c r="AH858" s="144">
        <f t="shared" si="293"/>
        <v>232074272</v>
      </c>
      <c r="AI858" s="145">
        <f t="shared" si="294"/>
        <v>43717</v>
      </c>
      <c r="AJ858" s="144">
        <f t="shared" si="297"/>
        <v>1072</v>
      </c>
      <c r="AK858" s="142">
        <v>1.0</v>
      </c>
      <c r="AL858" s="146">
        <f t="shared" si="1039"/>
        <v>1072</v>
      </c>
      <c r="AM858" s="146">
        <f t="shared" si="1101"/>
        <v>18</v>
      </c>
      <c r="AN858" s="134"/>
      <c r="AO858" s="134"/>
      <c r="AP858" s="134"/>
      <c r="AQ858" s="134"/>
      <c r="AR858" s="134"/>
      <c r="AS858" s="134"/>
      <c r="AT858" s="134"/>
      <c r="AU858" s="134"/>
      <c r="AV858" s="134"/>
      <c r="AW858" s="134"/>
      <c r="AX858" s="134"/>
      <c r="AY858" s="134"/>
      <c r="AZ858" s="134"/>
      <c r="BA858" s="134"/>
      <c r="BB858" s="134"/>
    </row>
    <row r="859">
      <c r="A859" s="293" t="str">
        <f>Data!A1176</f>
        <v>Malibu City Council</v>
      </c>
      <c r="B859" s="140">
        <f>Data!E1176</f>
        <v>43717</v>
      </c>
      <c r="C859" s="142">
        <f t="shared" ref="C859:C862" si="1105">C858</f>
        <v>4871580</v>
      </c>
      <c r="D859" s="141">
        <f>Data!D1176+D858</f>
        <v>19458293</v>
      </c>
      <c r="E859" s="142">
        <f t="shared" ref="E859:U859" si="1104">E858</f>
        <v>6229645</v>
      </c>
      <c r="F859" s="142">
        <f t="shared" si="1104"/>
        <v>55711739</v>
      </c>
      <c r="G859" s="142">
        <f t="shared" si="1104"/>
        <v>30817800</v>
      </c>
      <c r="H859" s="142">
        <f t="shared" si="1104"/>
        <v>2065940</v>
      </c>
      <c r="I859" s="142">
        <f t="shared" si="1104"/>
        <v>17333842</v>
      </c>
      <c r="J859" s="142">
        <f t="shared" si="1104"/>
        <v>4894244</v>
      </c>
      <c r="K859" s="142">
        <f t="shared" si="1104"/>
        <v>8854878</v>
      </c>
      <c r="L859" s="142">
        <f t="shared" si="1104"/>
        <v>9281890</v>
      </c>
      <c r="M859" s="142">
        <f t="shared" si="1104"/>
        <v>21774</v>
      </c>
      <c r="N859" s="142">
        <f t="shared" si="1104"/>
        <v>17515952</v>
      </c>
      <c r="O859" s="142">
        <f t="shared" si="1104"/>
        <v>3559100</v>
      </c>
      <c r="P859" s="142">
        <f t="shared" si="1104"/>
        <v>148000</v>
      </c>
      <c r="Q859" s="142">
        <f t="shared" si="1104"/>
        <v>578396</v>
      </c>
      <c r="R859" s="142">
        <f t="shared" si="1104"/>
        <v>1371373</v>
      </c>
      <c r="S859" s="142">
        <f t="shared" si="1104"/>
        <v>3245174</v>
      </c>
      <c r="T859" s="142">
        <f t="shared" si="1104"/>
        <v>45478326</v>
      </c>
      <c r="U859" s="142">
        <f t="shared" si="1104"/>
        <v>649103</v>
      </c>
      <c r="V859" s="142"/>
      <c r="W859" s="142"/>
      <c r="X859" s="142"/>
      <c r="Y859" s="142"/>
      <c r="Z859" s="142"/>
      <c r="AA859" s="142"/>
      <c r="AB859" s="142"/>
      <c r="AC859" s="142"/>
      <c r="AD859" s="142"/>
      <c r="AE859" s="142"/>
      <c r="AF859" s="142"/>
      <c r="AG859" s="146" t="s">
        <v>996</v>
      </c>
      <c r="AH859" s="144">
        <f t="shared" si="293"/>
        <v>232087049</v>
      </c>
      <c r="AI859" s="145">
        <f t="shared" si="294"/>
        <v>43717</v>
      </c>
      <c r="AJ859" s="144">
        <f t="shared" si="297"/>
        <v>1073</v>
      </c>
      <c r="AK859" s="142">
        <v>1.0</v>
      </c>
      <c r="AL859" s="146">
        <f t="shared" si="1039"/>
        <v>1073</v>
      </c>
      <c r="AM859" s="146">
        <f t="shared" si="1101"/>
        <v>18</v>
      </c>
      <c r="AN859" s="134"/>
      <c r="AO859" s="134"/>
      <c r="AP859" s="134"/>
      <c r="AQ859" s="134"/>
      <c r="AR859" s="134"/>
      <c r="AS859" s="134"/>
      <c r="AT859" s="134"/>
      <c r="AU859" s="134"/>
      <c r="AV859" s="134"/>
      <c r="AW859" s="134"/>
      <c r="AX859" s="134"/>
      <c r="AY859" s="134"/>
      <c r="AZ859" s="134"/>
      <c r="BA859" s="134"/>
      <c r="BB859" s="134"/>
    </row>
    <row r="860">
      <c r="A860" s="293" t="str">
        <f>Data!A611</f>
        <v>Yatton Parish Council</v>
      </c>
      <c r="B860" s="140">
        <f>Data!E611</f>
        <v>43717</v>
      </c>
      <c r="C860" s="142">
        <f t="shared" si="1105"/>
        <v>4871580</v>
      </c>
      <c r="D860" s="142">
        <f t="shared" ref="D860:U860" si="1106">D859</f>
        <v>19458293</v>
      </c>
      <c r="E860" s="142">
        <f t="shared" si="1106"/>
        <v>6229645</v>
      </c>
      <c r="F860" s="192">
        <f t="shared" si="1106"/>
        <v>55711739</v>
      </c>
      <c r="G860" s="142">
        <f t="shared" si="1106"/>
        <v>30817800</v>
      </c>
      <c r="H860" s="142">
        <f t="shared" si="1106"/>
        <v>2065940</v>
      </c>
      <c r="I860" s="142">
        <f t="shared" si="1106"/>
        <v>17333842</v>
      </c>
      <c r="J860" s="142">
        <f t="shared" si="1106"/>
        <v>4894244</v>
      </c>
      <c r="K860" s="142">
        <f t="shared" si="1106"/>
        <v>8854878</v>
      </c>
      <c r="L860" s="142">
        <f t="shared" si="1106"/>
        <v>9281890</v>
      </c>
      <c r="M860" s="142">
        <f t="shared" si="1106"/>
        <v>21774</v>
      </c>
      <c r="N860" s="142">
        <f t="shared" si="1106"/>
        <v>17515952</v>
      </c>
      <c r="O860" s="142">
        <f t="shared" si="1106"/>
        <v>3559100</v>
      </c>
      <c r="P860" s="142">
        <f t="shared" si="1106"/>
        <v>148000</v>
      </c>
      <c r="Q860" s="142">
        <f t="shared" si="1106"/>
        <v>578396</v>
      </c>
      <c r="R860" s="142">
        <f t="shared" si="1106"/>
        <v>1371373</v>
      </c>
      <c r="S860" s="142">
        <f t="shared" si="1106"/>
        <v>3245174</v>
      </c>
      <c r="T860" s="142">
        <f t="shared" si="1106"/>
        <v>45478326</v>
      </c>
      <c r="U860" s="142">
        <f t="shared" si="1106"/>
        <v>649103</v>
      </c>
      <c r="V860" s="142"/>
      <c r="W860" s="142"/>
      <c r="X860" s="142"/>
      <c r="Y860" s="142"/>
      <c r="Z860" s="142"/>
      <c r="AA860" s="142"/>
      <c r="AB860" s="142"/>
      <c r="AC860" s="142"/>
      <c r="AD860" s="142"/>
      <c r="AE860" s="142"/>
      <c r="AF860" s="142"/>
      <c r="AG860" s="146" t="s">
        <v>1284</v>
      </c>
      <c r="AH860" s="144">
        <f t="shared" si="293"/>
        <v>232087049</v>
      </c>
      <c r="AI860" s="145">
        <f t="shared" si="294"/>
        <v>43717</v>
      </c>
      <c r="AJ860" s="144">
        <f t="shared" si="297"/>
        <v>1074</v>
      </c>
      <c r="AK860" s="142">
        <v>1.0</v>
      </c>
      <c r="AL860" s="146">
        <f t="shared" si="1039"/>
        <v>1074</v>
      </c>
      <c r="AM860" s="146">
        <f t="shared" si="1101"/>
        <v>18</v>
      </c>
      <c r="AN860" s="134"/>
      <c r="AO860" s="134"/>
      <c r="AP860" s="134"/>
      <c r="AQ860" s="134"/>
      <c r="AR860" s="134"/>
      <c r="AS860" s="134"/>
      <c r="AT860" s="134"/>
      <c r="AU860" s="134"/>
      <c r="AV860" s="134"/>
      <c r="AW860" s="134"/>
      <c r="AX860" s="134"/>
      <c r="AY860" s="134"/>
      <c r="AZ860" s="134"/>
      <c r="BA860" s="134"/>
      <c r="BB860" s="134"/>
    </row>
    <row r="861">
      <c r="A861" s="293" t="str">
        <f>Data!A395</f>
        <v>Long Ashton Parish Council</v>
      </c>
      <c r="B861" s="140">
        <f>Data!E395</f>
        <v>43717</v>
      </c>
      <c r="C861" s="142">
        <f t="shared" si="1105"/>
        <v>4871580</v>
      </c>
      <c r="D861" s="142">
        <f t="shared" ref="D861:U861" si="1107">D860</f>
        <v>19458293</v>
      </c>
      <c r="E861" s="142">
        <f t="shared" si="1107"/>
        <v>6229645</v>
      </c>
      <c r="F861" s="192">
        <f t="shared" si="1107"/>
        <v>55711739</v>
      </c>
      <c r="G861" s="142">
        <f t="shared" si="1107"/>
        <v>30817800</v>
      </c>
      <c r="H861" s="142">
        <f t="shared" si="1107"/>
        <v>2065940</v>
      </c>
      <c r="I861" s="142">
        <f t="shared" si="1107"/>
        <v>17333842</v>
      </c>
      <c r="J861" s="142">
        <f t="shared" si="1107"/>
        <v>4894244</v>
      </c>
      <c r="K861" s="142">
        <f t="shared" si="1107"/>
        <v>8854878</v>
      </c>
      <c r="L861" s="142">
        <f t="shared" si="1107"/>
        <v>9281890</v>
      </c>
      <c r="M861" s="142">
        <f t="shared" si="1107"/>
        <v>21774</v>
      </c>
      <c r="N861" s="142">
        <f t="shared" si="1107"/>
        <v>17515952</v>
      </c>
      <c r="O861" s="142">
        <f t="shared" si="1107"/>
        <v>3559100</v>
      </c>
      <c r="P861" s="142">
        <f t="shared" si="1107"/>
        <v>148000</v>
      </c>
      <c r="Q861" s="142">
        <f t="shared" si="1107"/>
        <v>578396</v>
      </c>
      <c r="R861" s="142">
        <f t="shared" si="1107"/>
        <v>1371373</v>
      </c>
      <c r="S861" s="142">
        <f t="shared" si="1107"/>
        <v>3245174</v>
      </c>
      <c r="T861" s="142">
        <f t="shared" si="1107"/>
        <v>45478326</v>
      </c>
      <c r="U861" s="142">
        <f t="shared" si="1107"/>
        <v>649103</v>
      </c>
      <c r="V861" s="142"/>
      <c r="W861" s="142"/>
      <c r="X861" s="142"/>
      <c r="Y861" s="142"/>
      <c r="Z861" s="142"/>
      <c r="AA861" s="142"/>
      <c r="AB861" s="142"/>
      <c r="AC861" s="142"/>
      <c r="AD861" s="142"/>
      <c r="AE861" s="142"/>
      <c r="AF861" s="142"/>
      <c r="AG861" s="146" t="s">
        <v>1284</v>
      </c>
      <c r="AH861" s="144">
        <f t="shared" si="293"/>
        <v>232087049</v>
      </c>
      <c r="AI861" s="145">
        <f t="shared" si="294"/>
        <v>43717</v>
      </c>
      <c r="AJ861" s="144">
        <f t="shared" si="297"/>
        <v>1075</v>
      </c>
      <c r="AK861" s="142">
        <v>1.0</v>
      </c>
      <c r="AL861" s="146">
        <f t="shared" si="1039"/>
        <v>1075</v>
      </c>
      <c r="AM861" s="146">
        <f t="shared" si="1101"/>
        <v>18</v>
      </c>
      <c r="AN861" s="134"/>
      <c r="AO861" s="134"/>
      <c r="AP861" s="134"/>
      <c r="AQ861" s="134"/>
      <c r="AR861" s="134"/>
      <c r="AS861" s="134"/>
      <c r="AT861" s="134"/>
      <c r="AU861" s="134"/>
      <c r="AV861" s="134"/>
      <c r="AW861" s="134"/>
      <c r="AX861" s="134"/>
      <c r="AY861" s="134"/>
      <c r="AZ861" s="134"/>
      <c r="BA861" s="134"/>
      <c r="BB861" s="134"/>
    </row>
    <row r="862">
      <c r="A862" s="287" t="s">
        <v>1769</v>
      </c>
      <c r="B862" s="288">
        <v>43718.0</v>
      </c>
      <c r="C862" s="289">
        <f t="shared" si="1105"/>
        <v>4871580</v>
      </c>
      <c r="D862" s="289">
        <f t="shared" ref="D862:U862" si="1108">D861</f>
        <v>19458293</v>
      </c>
      <c r="E862" s="290">
        <f t="shared" si="1108"/>
        <v>6229645</v>
      </c>
      <c r="F862" s="289">
        <f t="shared" si="1108"/>
        <v>55711739</v>
      </c>
      <c r="G862" s="289">
        <f t="shared" si="1108"/>
        <v>30817800</v>
      </c>
      <c r="H862" s="289">
        <f t="shared" si="1108"/>
        <v>2065940</v>
      </c>
      <c r="I862" s="289">
        <f t="shared" si="1108"/>
        <v>17333842</v>
      </c>
      <c r="J862" s="289">
        <f t="shared" si="1108"/>
        <v>4894244</v>
      </c>
      <c r="K862" s="289">
        <f t="shared" si="1108"/>
        <v>8854878</v>
      </c>
      <c r="L862" s="289">
        <f t="shared" si="1108"/>
        <v>9281890</v>
      </c>
      <c r="M862" s="289">
        <f t="shared" si="1108"/>
        <v>21774</v>
      </c>
      <c r="N862" s="289">
        <f t="shared" si="1108"/>
        <v>17515952</v>
      </c>
      <c r="O862" s="289">
        <f t="shared" si="1108"/>
        <v>3559100</v>
      </c>
      <c r="P862" s="289">
        <f t="shared" si="1108"/>
        <v>148000</v>
      </c>
      <c r="Q862" s="289">
        <f t="shared" si="1108"/>
        <v>578396</v>
      </c>
      <c r="R862" s="289">
        <f t="shared" si="1108"/>
        <v>1371373</v>
      </c>
      <c r="S862" s="289">
        <f t="shared" si="1108"/>
        <v>3245174</v>
      </c>
      <c r="T862" s="289">
        <f t="shared" si="1108"/>
        <v>45478326</v>
      </c>
      <c r="U862" s="289">
        <f t="shared" si="1108"/>
        <v>649103</v>
      </c>
      <c r="V862" s="289"/>
      <c r="W862" s="289"/>
      <c r="X862" s="289"/>
      <c r="Y862" s="289"/>
      <c r="Z862" s="289"/>
      <c r="AA862" s="289"/>
      <c r="AB862" s="289"/>
      <c r="AC862" s="289"/>
      <c r="AD862" s="289"/>
      <c r="AE862" s="289"/>
      <c r="AF862" s="289"/>
      <c r="AG862" s="291" t="s">
        <v>1049</v>
      </c>
      <c r="AH862" s="153">
        <f t="shared" si="293"/>
        <v>232087049</v>
      </c>
      <c r="AI862" s="154">
        <f t="shared" si="294"/>
        <v>43718</v>
      </c>
      <c r="AJ862" s="153">
        <f t="shared" si="297"/>
        <v>1077</v>
      </c>
      <c r="AK862" s="294">
        <v>2.0</v>
      </c>
      <c r="AL862" s="155">
        <f t="shared" si="1039"/>
        <v>1077</v>
      </c>
      <c r="AM862" s="155">
        <f t="shared" si="1101"/>
        <v>18</v>
      </c>
      <c r="AN862" s="292"/>
      <c r="AO862" s="292"/>
      <c r="AP862" s="292"/>
      <c r="AQ862" s="292"/>
      <c r="AR862" s="292"/>
      <c r="AS862" s="292"/>
      <c r="AT862" s="292"/>
      <c r="AU862" s="292"/>
      <c r="AV862" s="292"/>
      <c r="AW862" s="292"/>
      <c r="AX862" s="292"/>
      <c r="AY862" s="292"/>
      <c r="AZ862" s="292"/>
      <c r="BA862" s="292"/>
      <c r="BB862" s="292"/>
    </row>
    <row r="863">
      <c r="A863" s="282" t="str">
        <f>Data!A106</f>
        <v>Yarra Ranges Council</v>
      </c>
      <c r="B863" s="140">
        <f>Data!E106</f>
        <v>43718</v>
      </c>
      <c r="C863" s="141">
        <f>Data!D106+C862</f>
        <v>5030760</v>
      </c>
      <c r="D863" s="142">
        <f t="shared" ref="D863:U863" si="1109">D862</f>
        <v>19458293</v>
      </c>
      <c r="E863" s="142">
        <f t="shared" si="1109"/>
        <v>6229645</v>
      </c>
      <c r="F863" s="142">
        <f t="shared" si="1109"/>
        <v>55711739</v>
      </c>
      <c r="G863" s="142">
        <f t="shared" si="1109"/>
        <v>30817800</v>
      </c>
      <c r="H863" s="142">
        <f t="shared" si="1109"/>
        <v>2065940</v>
      </c>
      <c r="I863" s="142">
        <f t="shared" si="1109"/>
        <v>17333842</v>
      </c>
      <c r="J863" s="142">
        <f t="shared" si="1109"/>
        <v>4894244</v>
      </c>
      <c r="K863" s="142">
        <f t="shared" si="1109"/>
        <v>8854878</v>
      </c>
      <c r="L863" s="142">
        <f t="shared" si="1109"/>
        <v>9281890</v>
      </c>
      <c r="M863" s="142">
        <f t="shared" si="1109"/>
        <v>21774</v>
      </c>
      <c r="N863" s="142">
        <f t="shared" si="1109"/>
        <v>17515952</v>
      </c>
      <c r="O863" s="142">
        <f t="shared" si="1109"/>
        <v>3559100</v>
      </c>
      <c r="P863" s="142">
        <f t="shared" si="1109"/>
        <v>148000</v>
      </c>
      <c r="Q863" s="142">
        <f t="shared" si="1109"/>
        <v>578396</v>
      </c>
      <c r="R863" s="142">
        <f t="shared" si="1109"/>
        <v>1371373</v>
      </c>
      <c r="S863" s="142">
        <f t="shared" si="1109"/>
        <v>3245174</v>
      </c>
      <c r="T863" s="142">
        <f t="shared" si="1109"/>
        <v>45478326</v>
      </c>
      <c r="U863" s="142">
        <f t="shared" si="1109"/>
        <v>649103</v>
      </c>
      <c r="V863" s="142"/>
      <c r="W863" s="142"/>
      <c r="X863" s="142"/>
      <c r="Y863" s="142"/>
      <c r="Z863" s="142"/>
      <c r="AA863" s="142"/>
      <c r="AB863" s="142"/>
      <c r="AC863" s="142"/>
      <c r="AD863" s="142"/>
      <c r="AE863" s="142"/>
      <c r="AF863" s="142"/>
      <c r="AG863" s="146" t="s">
        <v>974</v>
      </c>
      <c r="AH863" s="144">
        <f t="shared" si="293"/>
        <v>232246229</v>
      </c>
      <c r="AI863" s="145">
        <f t="shared" si="294"/>
        <v>43718</v>
      </c>
      <c r="AJ863" s="144">
        <f t="shared" si="297"/>
        <v>1078</v>
      </c>
      <c r="AK863" s="142">
        <v>1.0</v>
      </c>
      <c r="AL863" s="146">
        <f t="shared" si="1039"/>
        <v>1078</v>
      </c>
      <c r="AM863" s="146">
        <f t="shared" ref="AM863:AM864" si="1111">AM860</f>
        <v>18</v>
      </c>
      <c r="AN863" s="134"/>
      <c r="AO863" s="134"/>
      <c r="AP863" s="134"/>
      <c r="AQ863" s="134"/>
      <c r="AR863" s="134"/>
      <c r="AS863" s="134"/>
      <c r="AT863" s="134"/>
      <c r="AU863" s="134"/>
      <c r="AV863" s="134"/>
      <c r="AW863" s="134"/>
      <c r="AX863" s="134"/>
      <c r="AY863" s="134"/>
      <c r="AZ863" s="134"/>
      <c r="BA863" s="134"/>
      <c r="BB863" s="134"/>
    </row>
    <row r="864">
      <c r="A864" s="293" t="str">
        <f>Data!A1098</f>
        <v>Zamora City Council</v>
      </c>
      <c r="B864" s="140">
        <f>Data!E1098</f>
        <v>43718</v>
      </c>
      <c r="C864" s="142">
        <f t="shared" ref="C864:U864" si="1110">C863</f>
        <v>5030760</v>
      </c>
      <c r="D864" s="142">
        <f t="shared" si="1110"/>
        <v>19458293</v>
      </c>
      <c r="E864" s="142">
        <f t="shared" si="1110"/>
        <v>6229645</v>
      </c>
      <c r="F864" s="142">
        <f t="shared" si="1110"/>
        <v>55711739</v>
      </c>
      <c r="G864" s="142">
        <f t="shared" si="1110"/>
        <v>30817800</v>
      </c>
      <c r="H864" s="142">
        <f t="shared" si="1110"/>
        <v>2065940</v>
      </c>
      <c r="I864" s="142">
        <f t="shared" si="1110"/>
        <v>17333842</v>
      </c>
      <c r="J864" s="142">
        <f t="shared" si="1110"/>
        <v>4894244</v>
      </c>
      <c r="K864" s="142">
        <f t="shared" si="1110"/>
        <v>8854878</v>
      </c>
      <c r="L864" s="142">
        <f t="shared" si="1110"/>
        <v>9281890</v>
      </c>
      <c r="M864" s="142">
        <f t="shared" si="1110"/>
        <v>21774</v>
      </c>
      <c r="N864" s="176">
        <f t="shared" si="1110"/>
        <v>17515952</v>
      </c>
      <c r="O864" s="142">
        <f t="shared" si="1110"/>
        <v>3559100</v>
      </c>
      <c r="P864" s="142">
        <f t="shared" si="1110"/>
        <v>148000</v>
      </c>
      <c r="Q864" s="142">
        <f t="shared" si="1110"/>
        <v>578396</v>
      </c>
      <c r="R864" s="142">
        <f t="shared" si="1110"/>
        <v>1371373</v>
      </c>
      <c r="S864" s="142">
        <f t="shared" si="1110"/>
        <v>3245174</v>
      </c>
      <c r="T864" s="142">
        <f t="shared" si="1110"/>
        <v>45478326</v>
      </c>
      <c r="U864" s="142">
        <f t="shared" si="1110"/>
        <v>649103</v>
      </c>
      <c r="V864" s="142"/>
      <c r="W864" s="142"/>
      <c r="X864" s="142"/>
      <c r="Y864" s="142"/>
      <c r="Z864" s="142"/>
      <c r="AA864" s="142"/>
      <c r="AB864" s="142"/>
      <c r="AC864" s="142"/>
      <c r="AD864" s="142"/>
      <c r="AE864" s="142"/>
      <c r="AF864" s="142"/>
      <c r="AG864" s="168" t="s">
        <v>2805</v>
      </c>
      <c r="AH864" s="144">
        <f t="shared" si="293"/>
        <v>232246229</v>
      </c>
      <c r="AI864" s="145">
        <f t="shared" si="294"/>
        <v>43718</v>
      </c>
      <c r="AJ864" s="144">
        <f t="shared" si="297"/>
        <v>1079</v>
      </c>
      <c r="AK864" s="142">
        <v>1.0</v>
      </c>
      <c r="AL864" s="146">
        <f t="shared" si="1039"/>
        <v>1079</v>
      </c>
      <c r="AM864" s="146">
        <f t="shared" si="1111"/>
        <v>18</v>
      </c>
      <c r="AN864" s="134"/>
      <c r="AO864" s="134"/>
      <c r="AP864" s="134"/>
      <c r="AQ864" s="134"/>
      <c r="AR864" s="134"/>
      <c r="AS864" s="134"/>
      <c r="AT864" s="134"/>
      <c r="AU864" s="134"/>
      <c r="AV864" s="134"/>
      <c r="AW864" s="134"/>
      <c r="AX864" s="134"/>
      <c r="AY864" s="134"/>
      <c r="AZ864" s="134"/>
      <c r="BA864" s="134"/>
      <c r="BB864" s="134"/>
    </row>
    <row r="865">
      <c r="A865" s="293" t="str">
        <f>Data!A1208</f>
        <v>Santa Fe County Council</v>
      </c>
      <c r="B865" s="140">
        <f>Data!E1208</f>
        <v>43718</v>
      </c>
      <c r="C865" s="142">
        <f t="shared" ref="C865:C880" si="1113">C864</f>
        <v>5030760</v>
      </c>
      <c r="D865" s="141">
        <f>Data!D1208+D864</f>
        <v>19606944</v>
      </c>
      <c r="E865" s="142">
        <f t="shared" ref="E865:U865" si="1112">E864</f>
        <v>6229645</v>
      </c>
      <c r="F865" s="142">
        <f t="shared" si="1112"/>
        <v>55711739</v>
      </c>
      <c r="G865" s="142">
        <f t="shared" si="1112"/>
        <v>30817800</v>
      </c>
      <c r="H865" s="142">
        <f t="shared" si="1112"/>
        <v>2065940</v>
      </c>
      <c r="I865" s="142">
        <f t="shared" si="1112"/>
        <v>17333842</v>
      </c>
      <c r="J865" s="142">
        <f t="shared" si="1112"/>
        <v>4894244</v>
      </c>
      <c r="K865" s="142">
        <f t="shared" si="1112"/>
        <v>8854878</v>
      </c>
      <c r="L865" s="142">
        <f t="shared" si="1112"/>
        <v>9281890</v>
      </c>
      <c r="M865" s="142">
        <f t="shared" si="1112"/>
        <v>21774</v>
      </c>
      <c r="N865" s="142">
        <f t="shared" si="1112"/>
        <v>17515952</v>
      </c>
      <c r="O865" s="142">
        <f t="shared" si="1112"/>
        <v>3559100</v>
      </c>
      <c r="P865" s="142">
        <f t="shared" si="1112"/>
        <v>148000</v>
      </c>
      <c r="Q865" s="142">
        <f t="shared" si="1112"/>
        <v>578396</v>
      </c>
      <c r="R865" s="142">
        <f t="shared" si="1112"/>
        <v>1371373</v>
      </c>
      <c r="S865" s="142">
        <f t="shared" si="1112"/>
        <v>3245174</v>
      </c>
      <c r="T865" s="142">
        <f t="shared" si="1112"/>
        <v>45478326</v>
      </c>
      <c r="U865" s="142">
        <f t="shared" si="1112"/>
        <v>649103</v>
      </c>
      <c r="V865" s="142"/>
      <c r="W865" s="142"/>
      <c r="X865" s="142"/>
      <c r="Y865" s="142"/>
      <c r="Z865" s="142"/>
      <c r="AA865" s="142"/>
      <c r="AB865" s="142"/>
      <c r="AC865" s="142"/>
      <c r="AD865" s="142"/>
      <c r="AE865" s="142"/>
      <c r="AF865" s="142"/>
      <c r="AG865" s="146" t="s">
        <v>996</v>
      </c>
      <c r="AH865" s="144">
        <f t="shared" si="293"/>
        <v>232394880</v>
      </c>
      <c r="AI865" s="145">
        <f t="shared" si="294"/>
        <v>43718</v>
      </c>
      <c r="AJ865" s="144">
        <f t="shared" si="297"/>
        <v>1080</v>
      </c>
      <c r="AK865" s="142">
        <v>1.0</v>
      </c>
      <c r="AL865" s="146">
        <f t="shared" si="1039"/>
        <v>1080</v>
      </c>
      <c r="AM865" s="146">
        <f>AM863</f>
        <v>18</v>
      </c>
      <c r="AN865" s="134"/>
      <c r="AO865" s="134"/>
      <c r="AP865" s="134"/>
      <c r="AQ865" s="134"/>
      <c r="AR865" s="134"/>
      <c r="AS865" s="134"/>
      <c r="AT865" s="134"/>
      <c r="AU865" s="134"/>
      <c r="AV865" s="134"/>
      <c r="AW865" s="134"/>
      <c r="AX865" s="134"/>
      <c r="AY865" s="134"/>
      <c r="AZ865" s="134"/>
      <c r="BA865" s="134"/>
      <c r="BB865" s="134"/>
    </row>
    <row r="866">
      <c r="A866" s="293" t="str">
        <f>Data!A511</f>
        <v>South Staffordshire Council</v>
      </c>
      <c r="B866" s="140">
        <f>Data!E511</f>
        <v>43718</v>
      </c>
      <c r="C866" s="142">
        <f t="shared" si="1113"/>
        <v>5030760</v>
      </c>
      <c r="D866" s="142">
        <f t="shared" ref="D866:U866" si="1114">D865</f>
        <v>19606944</v>
      </c>
      <c r="E866" s="142">
        <f t="shared" si="1114"/>
        <v>6229645</v>
      </c>
      <c r="F866" s="192">
        <f t="shared" si="1114"/>
        <v>55711739</v>
      </c>
      <c r="G866" s="142">
        <f t="shared" si="1114"/>
        <v>30817800</v>
      </c>
      <c r="H866" s="142">
        <f t="shared" si="1114"/>
        <v>2065940</v>
      </c>
      <c r="I866" s="142">
        <f t="shared" si="1114"/>
        <v>17333842</v>
      </c>
      <c r="J866" s="142">
        <f t="shared" si="1114"/>
        <v>4894244</v>
      </c>
      <c r="K866" s="142">
        <f t="shared" si="1114"/>
        <v>8854878</v>
      </c>
      <c r="L866" s="142">
        <f t="shared" si="1114"/>
        <v>9281890</v>
      </c>
      <c r="M866" s="142">
        <f t="shared" si="1114"/>
        <v>21774</v>
      </c>
      <c r="N866" s="142">
        <f t="shared" si="1114"/>
        <v>17515952</v>
      </c>
      <c r="O866" s="142">
        <f t="shared" si="1114"/>
        <v>3559100</v>
      </c>
      <c r="P866" s="142">
        <f t="shared" si="1114"/>
        <v>148000</v>
      </c>
      <c r="Q866" s="142">
        <f t="shared" si="1114"/>
        <v>578396</v>
      </c>
      <c r="R866" s="142">
        <f t="shared" si="1114"/>
        <v>1371373</v>
      </c>
      <c r="S866" s="142">
        <f t="shared" si="1114"/>
        <v>3245174</v>
      </c>
      <c r="T866" s="142">
        <f t="shared" si="1114"/>
        <v>45478326</v>
      </c>
      <c r="U866" s="142">
        <f t="shared" si="1114"/>
        <v>649103</v>
      </c>
      <c r="V866" s="142"/>
      <c r="W866" s="142"/>
      <c r="X866" s="142"/>
      <c r="Y866" s="142"/>
      <c r="Z866" s="142"/>
      <c r="AA866" s="142"/>
      <c r="AB866" s="142"/>
      <c r="AC866" s="142"/>
      <c r="AD866" s="142"/>
      <c r="AE866" s="142"/>
      <c r="AF866" s="142"/>
      <c r="AG866" s="146" t="s">
        <v>1284</v>
      </c>
      <c r="AH866" s="144">
        <f t="shared" si="293"/>
        <v>232394880</v>
      </c>
      <c r="AI866" s="145">
        <f t="shared" si="294"/>
        <v>43718</v>
      </c>
      <c r="AJ866" s="144">
        <f t="shared" si="297"/>
        <v>1081</v>
      </c>
      <c r="AK866" s="142">
        <v>1.0</v>
      </c>
      <c r="AL866" s="146">
        <f t="shared" si="1039"/>
        <v>1081</v>
      </c>
      <c r="AM866" s="146">
        <f t="shared" ref="AM866:AM867" si="1116">AM865</f>
        <v>18</v>
      </c>
      <c r="AN866" s="134"/>
      <c r="AO866" s="134"/>
      <c r="AP866" s="134"/>
      <c r="AQ866" s="134"/>
      <c r="AR866" s="134"/>
      <c r="AS866" s="134"/>
      <c r="AT866" s="134"/>
      <c r="AU866" s="134"/>
      <c r="AV866" s="134"/>
      <c r="AW866" s="134"/>
      <c r="AX866" s="134"/>
      <c r="AY866" s="134"/>
      <c r="AZ866" s="134"/>
      <c r="BA866" s="134"/>
      <c r="BB866" s="134"/>
    </row>
    <row r="867">
      <c r="A867" s="293" t="str">
        <f>Data!A359</f>
        <v>Kempston Town Council</v>
      </c>
      <c r="B867" s="140">
        <f>Data!E359</f>
        <v>43718</v>
      </c>
      <c r="C867" s="142">
        <f t="shared" si="1113"/>
        <v>5030760</v>
      </c>
      <c r="D867" s="142">
        <f t="shared" ref="D867:U867" si="1115">D866</f>
        <v>19606944</v>
      </c>
      <c r="E867" s="142">
        <f t="shared" si="1115"/>
        <v>6229645</v>
      </c>
      <c r="F867" s="192">
        <f t="shared" si="1115"/>
        <v>55711739</v>
      </c>
      <c r="G867" s="142">
        <f t="shared" si="1115"/>
        <v>30817800</v>
      </c>
      <c r="H867" s="142">
        <f t="shared" si="1115"/>
        <v>2065940</v>
      </c>
      <c r="I867" s="142">
        <f t="shared" si="1115"/>
        <v>17333842</v>
      </c>
      <c r="J867" s="142">
        <f t="shared" si="1115"/>
        <v>4894244</v>
      </c>
      <c r="K867" s="142">
        <f t="shared" si="1115"/>
        <v>8854878</v>
      </c>
      <c r="L867" s="142">
        <f t="shared" si="1115"/>
        <v>9281890</v>
      </c>
      <c r="M867" s="142">
        <f t="shared" si="1115"/>
        <v>21774</v>
      </c>
      <c r="N867" s="142">
        <f t="shared" si="1115"/>
        <v>17515952</v>
      </c>
      <c r="O867" s="142">
        <f t="shared" si="1115"/>
        <v>3559100</v>
      </c>
      <c r="P867" s="142">
        <f t="shared" si="1115"/>
        <v>148000</v>
      </c>
      <c r="Q867" s="142">
        <f t="shared" si="1115"/>
        <v>578396</v>
      </c>
      <c r="R867" s="142">
        <f t="shared" si="1115"/>
        <v>1371373</v>
      </c>
      <c r="S867" s="142">
        <f t="shared" si="1115"/>
        <v>3245174</v>
      </c>
      <c r="T867" s="142">
        <f t="shared" si="1115"/>
        <v>45478326</v>
      </c>
      <c r="U867" s="142">
        <f t="shared" si="1115"/>
        <v>649103</v>
      </c>
      <c r="V867" s="142"/>
      <c r="W867" s="142"/>
      <c r="X867" s="142"/>
      <c r="Y867" s="142"/>
      <c r="Z867" s="142"/>
      <c r="AA867" s="142"/>
      <c r="AB867" s="142"/>
      <c r="AC867" s="142"/>
      <c r="AD867" s="142"/>
      <c r="AE867" s="142"/>
      <c r="AF867" s="142"/>
      <c r="AG867" s="146" t="s">
        <v>1284</v>
      </c>
      <c r="AH867" s="144">
        <f t="shared" si="293"/>
        <v>232394880</v>
      </c>
      <c r="AI867" s="145">
        <f t="shared" si="294"/>
        <v>43718</v>
      </c>
      <c r="AJ867" s="144">
        <f t="shared" si="297"/>
        <v>1082</v>
      </c>
      <c r="AK867" s="142">
        <v>1.0</v>
      </c>
      <c r="AL867" s="146">
        <f t="shared" si="1039"/>
        <v>1082</v>
      </c>
      <c r="AM867" s="146">
        <f t="shared" si="1116"/>
        <v>18</v>
      </c>
      <c r="AN867" s="134"/>
      <c r="AO867" s="134"/>
      <c r="AP867" s="134"/>
      <c r="AQ867" s="134"/>
      <c r="AR867" s="134"/>
      <c r="AS867" s="134"/>
      <c r="AT867" s="134"/>
      <c r="AU867" s="134"/>
      <c r="AV867" s="134"/>
      <c r="AW867" s="134"/>
      <c r="AX867" s="134"/>
      <c r="AY867" s="134"/>
      <c r="AZ867" s="134"/>
      <c r="BA867" s="134"/>
      <c r="BB867" s="134"/>
    </row>
    <row r="868">
      <c r="A868" s="293" t="str">
        <f>Data!A538</f>
        <v>Tavistock Town Council</v>
      </c>
      <c r="B868" s="140">
        <f>Data!E538</f>
        <v>43718</v>
      </c>
      <c r="C868" s="142">
        <f t="shared" si="1113"/>
        <v>5030760</v>
      </c>
      <c r="D868" s="142">
        <f t="shared" ref="D868:U868" si="1117">D867</f>
        <v>19606944</v>
      </c>
      <c r="E868" s="142">
        <f t="shared" si="1117"/>
        <v>6229645</v>
      </c>
      <c r="F868" s="192">
        <f t="shared" si="1117"/>
        <v>55711739</v>
      </c>
      <c r="G868" s="142">
        <f t="shared" si="1117"/>
        <v>30817800</v>
      </c>
      <c r="H868" s="142">
        <f t="shared" si="1117"/>
        <v>2065940</v>
      </c>
      <c r="I868" s="142">
        <f t="shared" si="1117"/>
        <v>17333842</v>
      </c>
      <c r="J868" s="142">
        <f t="shared" si="1117"/>
        <v>4894244</v>
      </c>
      <c r="K868" s="142">
        <f t="shared" si="1117"/>
        <v>8854878</v>
      </c>
      <c r="L868" s="142">
        <f t="shared" si="1117"/>
        <v>9281890</v>
      </c>
      <c r="M868" s="142">
        <f t="shared" si="1117"/>
        <v>21774</v>
      </c>
      <c r="N868" s="142">
        <f t="shared" si="1117"/>
        <v>17515952</v>
      </c>
      <c r="O868" s="142">
        <f t="shared" si="1117"/>
        <v>3559100</v>
      </c>
      <c r="P868" s="142">
        <f t="shared" si="1117"/>
        <v>148000</v>
      </c>
      <c r="Q868" s="142">
        <f t="shared" si="1117"/>
        <v>578396</v>
      </c>
      <c r="R868" s="142">
        <f t="shared" si="1117"/>
        <v>1371373</v>
      </c>
      <c r="S868" s="142">
        <f t="shared" si="1117"/>
        <v>3245174</v>
      </c>
      <c r="T868" s="142">
        <f t="shared" si="1117"/>
        <v>45478326</v>
      </c>
      <c r="U868" s="142">
        <f t="shared" si="1117"/>
        <v>649103</v>
      </c>
      <c r="V868" s="142"/>
      <c r="W868" s="142"/>
      <c r="X868" s="142"/>
      <c r="Y868" s="142"/>
      <c r="Z868" s="142"/>
      <c r="AA868" s="142"/>
      <c r="AB868" s="142"/>
      <c r="AC868" s="142"/>
      <c r="AD868" s="142"/>
      <c r="AE868" s="142"/>
      <c r="AF868" s="142"/>
      <c r="AG868" s="146" t="s">
        <v>1284</v>
      </c>
      <c r="AH868" s="144">
        <f t="shared" si="293"/>
        <v>232394880</v>
      </c>
      <c r="AI868" s="145">
        <f t="shared" si="294"/>
        <v>43718</v>
      </c>
      <c r="AJ868" s="144">
        <f t="shared" si="297"/>
        <v>1083</v>
      </c>
      <c r="AK868" s="142">
        <v>1.0</v>
      </c>
      <c r="AL868" s="146">
        <f t="shared" si="1039"/>
        <v>1083</v>
      </c>
      <c r="AM868" s="146">
        <f t="shared" ref="AM868:AM869" si="1120">AM866</f>
        <v>18</v>
      </c>
      <c r="AN868" s="134"/>
      <c r="AO868" s="134"/>
      <c r="AP868" s="134"/>
      <c r="AQ868" s="134"/>
      <c r="AR868" s="134"/>
      <c r="AS868" s="134"/>
      <c r="AT868" s="134"/>
      <c r="AU868" s="134"/>
      <c r="AV868" s="134"/>
      <c r="AW868" s="134"/>
      <c r="AX868" s="134"/>
      <c r="AY868" s="134"/>
      <c r="AZ868" s="134"/>
      <c r="BA868" s="134"/>
      <c r="BB868" s="134"/>
    </row>
    <row r="869">
      <c r="A869" s="293" t="str">
        <f>Data!A841</f>
        <v>Stolberg Town Council</v>
      </c>
      <c r="B869" s="140">
        <f>Data!E841</f>
        <v>43718</v>
      </c>
      <c r="C869" s="142">
        <f t="shared" si="1113"/>
        <v>5030760</v>
      </c>
      <c r="D869" s="142">
        <f t="shared" ref="D869:J869" si="1118">D868</f>
        <v>19606944</v>
      </c>
      <c r="E869" s="142">
        <f t="shared" si="1118"/>
        <v>6229645</v>
      </c>
      <c r="F869" s="142">
        <f t="shared" si="1118"/>
        <v>55711739</v>
      </c>
      <c r="G869" s="142">
        <f t="shared" si="1118"/>
        <v>30817800</v>
      </c>
      <c r="H869" s="142">
        <f t="shared" si="1118"/>
        <v>2065940</v>
      </c>
      <c r="I869" s="142">
        <f t="shared" si="1118"/>
        <v>17333842</v>
      </c>
      <c r="J869" s="142">
        <f t="shared" si="1118"/>
        <v>4894244</v>
      </c>
      <c r="K869" s="210">
        <f>Data!D841+K868</f>
        <v>8911670</v>
      </c>
      <c r="L869" s="142">
        <f t="shared" ref="L869:U869" si="1119">L868</f>
        <v>9281890</v>
      </c>
      <c r="M869" s="142">
        <f t="shared" si="1119"/>
        <v>21774</v>
      </c>
      <c r="N869" s="142">
        <f t="shared" si="1119"/>
        <v>17515952</v>
      </c>
      <c r="O869" s="142">
        <f t="shared" si="1119"/>
        <v>3559100</v>
      </c>
      <c r="P869" s="142">
        <f t="shared" si="1119"/>
        <v>148000</v>
      </c>
      <c r="Q869" s="142">
        <f t="shared" si="1119"/>
        <v>578396</v>
      </c>
      <c r="R869" s="142">
        <f t="shared" si="1119"/>
        <v>1371373</v>
      </c>
      <c r="S869" s="142">
        <f t="shared" si="1119"/>
        <v>3245174</v>
      </c>
      <c r="T869" s="142">
        <f t="shared" si="1119"/>
        <v>45478326</v>
      </c>
      <c r="U869" s="142">
        <f t="shared" si="1119"/>
        <v>649103</v>
      </c>
      <c r="V869" s="142"/>
      <c r="W869" s="142"/>
      <c r="X869" s="142"/>
      <c r="Y869" s="142"/>
      <c r="Z869" s="142"/>
      <c r="AA869" s="142"/>
      <c r="AB869" s="142"/>
      <c r="AC869" s="142"/>
      <c r="AD869" s="142"/>
      <c r="AE869" s="142"/>
      <c r="AF869" s="142"/>
      <c r="AG869" s="168" t="s">
        <v>2360</v>
      </c>
      <c r="AH869" s="144">
        <f t="shared" si="293"/>
        <v>232451672</v>
      </c>
      <c r="AI869" s="145">
        <f t="shared" si="294"/>
        <v>43718</v>
      </c>
      <c r="AJ869" s="144">
        <f t="shared" si="297"/>
        <v>1084</v>
      </c>
      <c r="AK869" s="142">
        <v>1.0</v>
      </c>
      <c r="AL869" s="146">
        <f t="shared" si="1039"/>
        <v>1084</v>
      </c>
      <c r="AM869" s="146">
        <f t="shared" si="1120"/>
        <v>18</v>
      </c>
      <c r="AN869" s="134"/>
      <c r="AO869" s="134"/>
      <c r="AP869" s="134"/>
      <c r="AQ869" s="134"/>
      <c r="AR869" s="134"/>
      <c r="AS869" s="134"/>
      <c r="AT869" s="134"/>
      <c r="AU869" s="134"/>
      <c r="AV869" s="134"/>
      <c r="AW869" s="134"/>
      <c r="AX869" s="134"/>
      <c r="AY869" s="134"/>
      <c r="AZ869" s="134"/>
      <c r="BA869" s="134"/>
      <c r="BB869" s="134"/>
    </row>
    <row r="870">
      <c r="A870" s="293" t="str">
        <f>Data!A448</f>
        <v>Oldham Council</v>
      </c>
      <c r="B870" s="140">
        <f>Data!E448</f>
        <v>43719</v>
      </c>
      <c r="C870" s="142">
        <f t="shared" si="1113"/>
        <v>5030760</v>
      </c>
      <c r="D870" s="142">
        <f t="shared" ref="D870:U870" si="1121">D869</f>
        <v>19606944</v>
      </c>
      <c r="E870" s="142">
        <f t="shared" si="1121"/>
        <v>6229645</v>
      </c>
      <c r="F870" s="192">
        <f t="shared" si="1121"/>
        <v>55711739</v>
      </c>
      <c r="G870" s="142">
        <f t="shared" si="1121"/>
        <v>30817800</v>
      </c>
      <c r="H870" s="142">
        <f t="shared" si="1121"/>
        <v>2065940</v>
      </c>
      <c r="I870" s="142">
        <f t="shared" si="1121"/>
        <v>17333842</v>
      </c>
      <c r="J870" s="142">
        <f t="shared" si="1121"/>
        <v>4894244</v>
      </c>
      <c r="K870" s="142">
        <f t="shared" si="1121"/>
        <v>8911670</v>
      </c>
      <c r="L870" s="142">
        <f t="shared" si="1121"/>
        <v>9281890</v>
      </c>
      <c r="M870" s="142">
        <f t="shared" si="1121"/>
        <v>21774</v>
      </c>
      <c r="N870" s="142">
        <f t="shared" si="1121"/>
        <v>17515952</v>
      </c>
      <c r="O870" s="142">
        <f t="shared" si="1121"/>
        <v>3559100</v>
      </c>
      <c r="P870" s="142">
        <f t="shared" si="1121"/>
        <v>148000</v>
      </c>
      <c r="Q870" s="142">
        <f t="shared" si="1121"/>
        <v>578396</v>
      </c>
      <c r="R870" s="142">
        <f t="shared" si="1121"/>
        <v>1371373</v>
      </c>
      <c r="S870" s="142">
        <f t="shared" si="1121"/>
        <v>3245174</v>
      </c>
      <c r="T870" s="142">
        <f t="shared" si="1121"/>
        <v>45478326</v>
      </c>
      <c r="U870" s="142">
        <f t="shared" si="1121"/>
        <v>649103</v>
      </c>
      <c r="V870" s="142"/>
      <c r="W870" s="142"/>
      <c r="X870" s="142"/>
      <c r="Y870" s="142"/>
      <c r="Z870" s="142"/>
      <c r="AA870" s="142"/>
      <c r="AB870" s="142"/>
      <c r="AC870" s="142"/>
      <c r="AD870" s="142"/>
      <c r="AE870" s="142"/>
      <c r="AF870" s="142"/>
      <c r="AG870" s="146" t="s">
        <v>1284</v>
      </c>
      <c r="AH870" s="144">
        <f t="shared" si="293"/>
        <v>232451672</v>
      </c>
      <c r="AI870" s="145">
        <f t="shared" si="294"/>
        <v>43719</v>
      </c>
      <c r="AJ870" s="144">
        <f t="shared" si="297"/>
        <v>1085</v>
      </c>
      <c r="AK870" s="142">
        <v>1.0</v>
      </c>
      <c r="AL870" s="146">
        <f t="shared" si="1039"/>
        <v>1085</v>
      </c>
      <c r="AM870" s="146">
        <f t="shared" ref="AM870:AM871" si="1123">AM867</f>
        <v>18</v>
      </c>
      <c r="AN870" s="134"/>
      <c r="AO870" s="134"/>
      <c r="AP870" s="134"/>
      <c r="AQ870" s="134"/>
      <c r="AR870" s="134"/>
      <c r="AS870" s="134"/>
      <c r="AT870" s="134"/>
      <c r="AU870" s="134"/>
      <c r="AV870" s="134"/>
      <c r="AW870" s="134"/>
      <c r="AX870" s="134"/>
      <c r="AY870" s="134"/>
      <c r="AZ870" s="134"/>
      <c r="BA870" s="134"/>
      <c r="BB870" s="134"/>
    </row>
    <row r="871">
      <c r="A871" s="293" t="str">
        <f>Data!A521</f>
        <v>Sticklepath Parish Council</v>
      </c>
      <c r="B871" s="140">
        <f>Data!E521</f>
        <v>43719</v>
      </c>
      <c r="C871" s="142">
        <f t="shared" si="1113"/>
        <v>5030760</v>
      </c>
      <c r="D871" s="142">
        <f t="shared" ref="D871:U871" si="1122">D870</f>
        <v>19606944</v>
      </c>
      <c r="E871" s="142">
        <f t="shared" si="1122"/>
        <v>6229645</v>
      </c>
      <c r="F871" s="192">
        <f t="shared" si="1122"/>
        <v>55711739</v>
      </c>
      <c r="G871" s="142">
        <f t="shared" si="1122"/>
        <v>30817800</v>
      </c>
      <c r="H871" s="142">
        <f t="shared" si="1122"/>
        <v>2065940</v>
      </c>
      <c r="I871" s="142">
        <f t="shared" si="1122"/>
        <v>17333842</v>
      </c>
      <c r="J871" s="142">
        <f t="shared" si="1122"/>
        <v>4894244</v>
      </c>
      <c r="K871" s="142">
        <f t="shared" si="1122"/>
        <v>8911670</v>
      </c>
      <c r="L871" s="142">
        <f t="shared" si="1122"/>
        <v>9281890</v>
      </c>
      <c r="M871" s="142">
        <f t="shared" si="1122"/>
        <v>21774</v>
      </c>
      <c r="N871" s="142">
        <f t="shared" si="1122"/>
        <v>17515952</v>
      </c>
      <c r="O871" s="142">
        <f t="shared" si="1122"/>
        <v>3559100</v>
      </c>
      <c r="P871" s="142">
        <f t="shared" si="1122"/>
        <v>148000</v>
      </c>
      <c r="Q871" s="142">
        <f t="shared" si="1122"/>
        <v>578396</v>
      </c>
      <c r="R871" s="142">
        <f t="shared" si="1122"/>
        <v>1371373</v>
      </c>
      <c r="S871" s="142">
        <f t="shared" si="1122"/>
        <v>3245174</v>
      </c>
      <c r="T871" s="142">
        <f t="shared" si="1122"/>
        <v>45478326</v>
      </c>
      <c r="U871" s="142">
        <f t="shared" si="1122"/>
        <v>649103</v>
      </c>
      <c r="V871" s="142"/>
      <c r="W871" s="142"/>
      <c r="X871" s="142"/>
      <c r="Y871" s="142"/>
      <c r="Z871" s="142"/>
      <c r="AA871" s="142"/>
      <c r="AB871" s="142"/>
      <c r="AC871" s="142"/>
      <c r="AD871" s="142"/>
      <c r="AE871" s="142"/>
      <c r="AF871" s="142"/>
      <c r="AG871" s="146" t="s">
        <v>1284</v>
      </c>
      <c r="AH871" s="144">
        <f t="shared" si="293"/>
        <v>232451672</v>
      </c>
      <c r="AI871" s="145">
        <f t="shared" si="294"/>
        <v>43719</v>
      </c>
      <c r="AJ871" s="144">
        <f t="shared" si="297"/>
        <v>1086</v>
      </c>
      <c r="AK871" s="142">
        <v>1.0</v>
      </c>
      <c r="AL871" s="146">
        <f t="shared" si="1039"/>
        <v>1086</v>
      </c>
      <c r="AM871" s="146">
        <f t="shared" si="1123"/>
        <v>18</v>
      </c>
      <c r="AN871" s="134"/>
      <c r="AO871" s="134"/>
      <c r="AP871" s="134"/>
      <c r="AQ871" s="134"/>
      <c r="AR871" s="134"/>
      <c r="AS871" s="134"/>
      <c r="AT871" s="134"/>
      <c r="AU871" s="134"/>
      <c r="AV871" s="134"/>
      <c r="AW871" s="134"/>
      <c r="AX871" s="134"/>
      <c r="AY871" s="134"/>
      <c r="AZ871" s="134"/>
      <c r="BA871" s="134"/>
      <c r="BB871" s="134"/>
    </row>
    <row r="872">
      <c r="A872" s="293" t="str">
        <f>Data!A290</f>
        <v>Faringdon Town Council</v>
      </c>
      <c r="B872" s="140">
        <f>Data!E290</f>
        <v>43719</v>
      </c>
      <c r="C872" s="142">
        <f t="shared" si="1113"/>
        <v>5030760</v>
      </c>
      <c r="D872" s="142">
        <f t="shared" ref="D872:U872" si="1124">D871</f>
        <v>19606944</v>
      </c>
      <c r="E872" s="142">
        <f t="shared" si="1124"/>
        <v>6229645</v>
      </c>
      <c r="F872" s="192">
        <f t="shared" si="1124"/>
        <v>55711739</v>
      </c>
      <c r="G872" s="142">
        <f t="shared" si="1124"/>
        <v>30817800</v>
      </c>
      <c r="H872" s="142">
        <f t="shared" si="1124"/>
        <v>2065940</v>
      </c>
      <c r="I872" s="142">
        <f t="shared" si="1124"/>
        <v>17333842</v>
      </c>
      <c r="J872" s="142">
        <f t="shared" si="1124"/>
        <v>4894244</v>
      </c>
      <c r="K872" s="142">
        <f t="shared" si="1124"/>
        <v>8911670</v>
      </c>
      <c r="L872" s="142">
        <f t="shared" si="1124"/>
        <v>9281890</v>
      </c>
      <c r="M872" s="142">
        <f t="shared" si="1124"/>
        <v>21774</v>
      </c>
      <c r="N872" s="142">
        <f t="shared" si="1124"/>
        <v>17515952</v>
      </c>
      <c r="O872" s="142">
        <f t="shared" si="1124"/>
        <v>3559100</v>
      </c>
      <c r="P872" s="142">
        <f t="shared" si="1124"/>
        <v>148000</v>
      </c>
      <c r="Q872" s="142">
        <f t="shared" si="1124"/>
        <v>578396</v>
      </c>
      <c r="R872" s="142">
        <f t="shared" si="1124"/>
        <v>1371373</v>
      </c>
      <c r="S872" s="142">
        <f t="shared" si="1124"/>
        <v>3245174</v>
      </c>
      <c r="T872" s="142">
        <f t="shared" si="1124"/>
        <v>45478326</v>
      </c>
      <c r="U872" s="142">
        <f t="shared" si="1124"/>
        <v>649103</v>
      </c>
      <c r="V872" s="142"/>
      <c r="W872" s="142"/>
      <c r="X872" s="142"/>
      <c r="Y872" s="142"/>
      <c r="Z872" s="142"/>
      <c r="AA872" s="142"/>
      <c r="AB872" s="142"/>
      <c r="AC872" s="142"/>
      <c r="AD872" s="142"/>
      <c r="AE872" s="142"/>
      <c r="AF872" s="142"/>
      <c r="AG872" s="146" t="s">
        <v>1284</v>
      </c>
      <c r="AH872" s="144">
        <f t="shared" si="293"/>
        <v>232451672</v>
      </c>
      <c r="AI872" s="145">
        <f t="shared" si="294"/>
        <v>43719</v>
      </c>
      <c r="AJ872" s="144">
        <f t="shared" si="297"/>
        <v>1087</v>
      </c>
      <c r="AK872" s="142">
        <v>1.0</v>
      </c>
      <c r="AL872" s="146">
        <f t="shared" si="1039"/>
        <v>1087</v>
      </c>
      <c r="AM872" s="146">
        <f>AM868</f>
        <v>18</v>
      </c>
      <c r="AN872" s="134"/>
      <c r="AO872" s="134"/>
      <c r="AP872" s="134"/>
      <c r="AQ872" s="134"/>
      <c r="AR872" s="134"/>
      <c r="AS872" s="134"/>
      <c r="AT872" s="134"/>
      <c r="AU872" s="134"/>
      <c r="AV872" s="134"/>
      <c r="AW872" s="134"/>
      <c r="AX872" s="134"/>
      <c r="AY872" s="134"/>
      <c r="AZ872" s="134"/>
      <c r="BA872" s="134"/>
      <c r="BB872" s="134"/>
    </row>
    <row r="873">
      <c r="A873" s="293" t="str">
        <f>Data!A649</f>
        <v>Halton Regional Council</v>
      </c>
      <c r="B873" s="140">
        <f>Data!E649</f>
        <v>43719</v>
      </c>
      <c r="C873" s="142">
        <f t="shared" si="1113"/>
        <v>5030760</v>
      </c>
      <c r="D873" s="142">
        <f t="shared" ref="D873:U873" si="1125">D872</f>
        <v>19606944</v>
      </c>
      <c r="E873" s="142">
        <f t="shared" si="1125"/>
        <v>6229645</v>
      </c>
      <c r="F873" s="142">
        <f t="shared" si="1125"/>
        <v>55711739</v>
      </c>
      <c r="G873" s="192">
        <f t="shared" si="1125"/>
        <v>30817800</v>
      </c>
      <c r="H873" s="142">
        <f t="shared" si="1125"/>
        <v>2065940</v>
      </c>
      <c r="I873" s="142">
        <f t="shared" si="1125"/>
        <v>17333842</v>
      </c>
      <c r="J873" s="142">
        <f t="shared" si="1125"/>
        <v>4894244</v>
      </c>
      <c r="K873" s="142">
        <f t="shared" si="1125"/>
        <v>8911670</v>
      </c>
      <c r="L873" s="142">
        <f t="shared" si="1125"/>
        <v>9281890</v>
      </c>
      <c r="M873" s="142">
        <f t="shared" si="1125"/>
        <v>21774</v>
      </c>
      <c r="N873" s="142">
        <f t="shared" si="1125"/>
        <v>17515952</v>
      </c>
      <c r="O873" s="142">
        <f t="shared" si="1125"/>
        <v>3559100</v>
      </c>
      <c r="P873" s="142">
        <f t="shared" si="1125"/>
        <v>148000</v>
      </c>
      <c r="Q873" s="142">
        <f t="shared" si="1125"/>
        <v>578396</v>
      </c>
      <c r="R873" s="142">
        <f t="shared" si="1125"/>
        <v>1371373</v>
      </c>
      <c r="S873" s="142">
        <f t="shared" si="1125"/>
        <v>3245174</v>
      </c>
      <c r="T873" s="142">
        <f t="shared" si="1125"/>
        <v>45478326</v>
      </c>
      <c r="U873" s="142">
        <f t="shared" si="1125"/>
        <v>649103</v>
      </c>
      <c r="V873" s="142"/>
      <c r="W873" s="142"/>
      <c r="X873" s="142"/>
      <c r="Y873" s="142"/>
      <c r="Z873" s="142"/>
      <c r="AA873" s="142"/>
      <c r="AB873" s="142"/>
      <c r="AC873" s="142"/>
      <c r="AD873" s="142"/>
      <c r="AE873" s="142"/>
      <c r="AF873" s="142"/>
      <c r="AG873" s="146" t="s">
        <v>1206</v>
      </c>
      <c r="AH873" s="144">
        <f t="shared" si="293"/>
        <v>232451672</v>
      </c>
      <c r="AI873" s="145">
        <f t="shared" si="294"/>
        <v>43719</v>
      </c>
      <c r="AJ873" s="144">
        <f t="shared" si="297"/>
        <v>1088</v>
      </c>
      <c r="AK873" s="142">
        <v>1.0</v>
      </c>
      <c r="AL873" s="146">
        <f t="shared" si="1039"/>
        <v>1088</v>
      </c>
      <c r="AM873" s="146">
        <f>AM868</f>
        <v>18</v>
      </c>
      <c r="AN873" s="134"/>
      <c r="AO873" s="134"/>
      <c r="AP873" s="134"/>
      <c r="AQ873" s="134"/>
      <c r="AR873" s="134"/>
      <c r="AS873" s="134"/>
      <c r="AT873" s="134"/>
      <c r="AU873" s="134"/>
      <c r="AV873" s="134"/>
      <c r="AW873" s="134"/>
      <c r="AX873" s="134"/>
      <c r="AY873" s="134"/>
      <c r="AZ873" s="134"/>
      <c r="BA873" s="134"/>
      <c r="BB873" s="134"/>
    </row>
    <row r="874">
      <c r="A874" s="293" t="str">
        <f>Data!A1152</f>
        <v>Cloverdale City Council</v>
      </c>
      <c r="B874" s="140">
        <f>Data!E1152</f>
        <v>43719</v>
      </c>
      <c r="C874" s="142">
        <f t="shared" si="1113"/>
        <v>5030760</v>
      </c>
      <c r="D874" s="141">
        <f>Data!D1152+D873</f>
        <v>19615822</v>
      </c>
      <c r="E874" s="142">
        <f t="shared" ref="E874:U874" si="1126">E873</f>
        <v>6229645</v>
      </c>
      <c r="F874" s="142">
        <f t="shared" si="1126"/>
        <v>55711739</v>
      </c>
      <c r="G874" s="142">
        <f t="shared" si="1126"/>
        <v>30817800</v>
      </c>
      <c r="H874" s="142">
        <f t="shared" si="1126"/>
        <v>2065940</v>
      </c>
      <c r="I874" s="142">
        <f t="shared" si="1126"/>
        <v>17333842</v>
      </c>
      <c r="J874" s="142">
        <f t="shared" si="1126"/>
        <v>4894244</v>
      </c>
      <c r="K874" s="142">
        <f t="shared" si="1126"/>
        <v>8911670</v>
      </c>
      <c r="L874" s="142">
        <f t="shared" si="1126"/>
        <v>9281890</v>
      </c>
      <c r="M874" s="142">
        <f t="shared" si="1126"/>
        <v>21774</v>
      </c>
      <c r="N874" s="142">
        <f t="shared" si="1126"/>
        <v>17515952</v>
      </c>
      <c r="O874" s="142">
        <f t="shared" si="1126"/>
        <v>3559100</v>
      </c>
      <c r="P874" s="142">
        <f t="shared" si="1126"/>
        <v>148000</v>
      </c>
      <c r="Q874" s="142">
        <f t="shared" si="1126"/>
        <v>578396</v>
      </c>
      <c r="R874" s="142">
        <f t="shared" si="1126"/>
        <v>1371373</v>
      </c>
      <c r="S874" s="142">
        <f t="shared" si="1126"/>
        <v>3245174</v>
      </c>
      <c r="T874" s="142">
        <f t="shared" si="1126"/>
        <v>45478326</v>
      </c>
      <c r="U874" s="142">
        <f t="shared" si="1126"/>
        <v>649103</v>
      </c>
      <c r="V874" s="142"/>
      <c r="W874" s="142"/>
      <c r="X874" s="142"/>
      <c r="Y874" s="142"/>
      <c r="Z874" s="142"/>
      <c r="AA874" s="142"/>
      <c r="AB874" s="142"/>
      <c r="AC874" s="142"/>
      <c r="AD874" s="142"/>
      <c r="AE874" s="142"/>
      <c r="AF874" s="142"/>
      <c r="AG874" s="146" t="s">
        <v>996</v>
      </c>
      <c r="AH874" s="144">
        <f t="shared" si="293"/>
        <v>232460550</v>
      </c>
      <c r="AI874" s="145">
        <f t="shared" si="294"/>
        <v>43719</v>
      </c>
      <c r="AJ874" s="144">
        <f t="shared" si="297"/>
        <v>1089</v>
      </c>
      <c r="AK874" s="142">
        <v>1.0</v>
      </c>
      <c r="AL874" s="146">
        <f t="shared" si="1039"/>
        <v>1089</v>
      </c>
      <c r="AM874" s="146">
        <f t="shared" ref="AM874:AM875" si="1128">AM873</f>
        <v>18</v>
      </c>
      <c r="AN874" s="134"/>
      <c r="AO874" s="134"/>
      <c r="AP874" s="134"/>
      <c r="AQ874" s="134"/>
      <c r="AR874" s="134"/>
      <c r="AS874" s="134"/>
      <c r="AT874" s="134"/>
      <c r="AU874" s="134"/>
      <c r="AV874" s="134"/>
      <c r="AW874" s="134"/>
      <c r="AX874" s="134"/>
      <c r="AY874" s="134"/>
      <c r="AZ874" s="134"/>
      <c r="BA874" s="134"/>
      <c r="BB874" s="134"/>
    </row>
    <row r="875">
      <c r="A875" s="293" t="str">
        <f>Data!A945</f>
        <v>Rimini Council</v>
      </c>
      <c r="B875" s="140">
        <f>Data!E945</f>
        <v>43720</v>
      </c>
      <c r="C875" s="142">
        <f t="shared" si="1113"/>
        <v>5030760</v>
      </c>
      <c r="D875" s="142">
        <f t="shared" ref="D875:U875" si="1127">D874</f>
        <v>19615822</v>
      </c>
      <c r="E875" s="142">
        <f t="shared" si="1127"/>
        <v>6229645</v>
      </c>
      <c r="F875" s="142">
        <f t="shared" si="1127"/>
        <v>55711739</v>
      </c>
      <c r="G875" s="142">
        <f t="shared" si="1127"/>
        <v>30817800</v>
      </c>
      <c r="H875" s="142">
        <f t="shared" si="1127"/>
        <v>2065940</v>
      </c>
      <c r="I875" s="176">
        <f t="shared" si="1127"/>
        <v>17333842</v>
      </c>
      <c r="J875" s="142">
        <f t="shared" si="1127"/>
        <v>4894244</v>
      </c>
      <c r="K875" s="142">
        <f t="shared" si="1127"/>
        <v>8911670</v>
      </c>
      <c r="L875" s="142">
        <f t="shared" si="1127"/>
        <v>9281890</v>
      </c>
      <c r="M875" s="142">
        <f t="shared" si="1127"/>
        <v>21774</v>
      </c>
      <c r="N875" s="142">
        <f t="shared" si="1127"/>
        <v>17515952</v>
      </c>
      <c r="O875" s="142">
        <f t="shared" si="1127"/>
        <v>3559100</v>
      </c>
      <c r="P875" s="142">
        <f t="shared" si="1127"/>
        <v>148000</v>
      </c>
      <c r="Q875" s="142">
        <f t="shared" si="1127"/>
        <v>578396</v>
      </c>
      <c r="R875" s="142">
        <f t="shared" si="1127"/>
        <v>1371373</v>
      </c>
      <c r="S875" s="142">
        <f t="shared" si="1127"/>
        <v>3245174</v>
      </c>
      <c r="T875" s="142">
        <f t="shared" si="1127"/>
        <v>45478326</v>
      </c>
      <c r="U875" s="142">
        <f t="shared" si="1127"/>
        <v>649103</v>
      </c>
      <c r="V875" s="142"/>
      <c r="W875" s="142"/>
      <c r="X875" s="142"/>
      <c r="Y875" s="142"/>
      <c r="Z875" s="142"/>
      <c r="AA875" s="142"/>
      <c r="AB875" s="142"/>
      <c r="AC875" s="142"/>
      <c r="AD875" s="142"/>
      <c r="AE875" s="142"/>
      <c r="AF875" s="142"/>
      <c r="AG875" s="168" t="s">
        <v>2288</v>
      </c>
      <c r="AH875" s="144">
        <f t="shared" si="293"/>
        <v>232460550</v>
      </c>
      <c r="AI875" s="145">
        <f t="shared" si="294"/>
        <v>43720</v>
      </c>
      <c r="AJ875" s="144">
        <f t="shared" si="297"/>
        <v>1090</v>
      </c>
      <c r="AK875" s="142">
        <v>1.0</v>
      </c>
      <c r="AL875" s="146">
        <f t="shared" si="1039"/>
        <v>1090</v>
      </c>
      <c r="AM875" s="146">
        <f t="shared" si="1128"/>
        <v>18</v>
      </c>
      <c r="AN875" s="134"/>
      <c r="AO875" s="134"/>
      <c r="AP875" s="134"/>
      <c r="AQ875" s="134"/>
      <c r="AR875" s="134"/>
      <c r="AS875" s="134"/>
      <c r="AT875" s="134"/>
      <c r="AU875" s="134"/>
      <c r="AV875" s="134"/>
      <c r="AW875" s="134"/>
      <c r="AX875" s="134"/>
      <c r="AY875" s="134"/>
      <c r="AZ875" s="134"/>
      <c r="BA875" s="134"/>
      <c r="BB875" s="134"/>
    </row>
    <row r="876">
      <c r="A876" s="293" t="str">
        <f>Data!A1053</f>
        <v>Lower Silesian Regional Assembly</v>
      </c>
      <c r="B876" s="140">
        <f>Data!E1053</f>
        <v>43720</v>
      </c>
      <c r="C876" s="142">
        <f t="shared" si="1113"/>
        <v>5030760</v>
      </c>
      <c r="D876" s="142">
        <f t="shared" ref="D876:R876" si="1129">D875</f>
        <v>19615822</v>
      </c>
      <c r="E876" s="142">
        <f t="shared" si="1129"/>
        <v>6229645</v>
      </c>
      <c r="F876" s="142">
        <f t="shared" si="1129"/>
        <v>55711739</v>
      </c>
      <c r="G876" s="142">
        <f t="shared" si="1129"/>
        <v>30817800</v>
      </c>
      <c r="H876" s="142">
        <f t="shared" si="1129"/>
        <v>2065940</v>
      </c>
      <c r="I876" s="142">
        <f t="shared" si="1129"/>
        <v>17333842</v>
      </c>
      <c r="J876" s="142">
        <f t="shared" si="1129"/>
        <v>4894244</v>
      </c>
      <c r="K876" s="142">
        <f t="shared" si="1129"/>
        <v>8911670</v>
      </c>
      <c r="L876" s="142">
        <f t="shared" si="1129"/>
        <v>9281890</v>
      </c>
      <c r="M876" s="142">
        <f t="shared" si="1129"/>
        <v>21774</v>
      </c>
      <c r="N876" s="142">
        <f t="shared" si="1129"/>
        <v>17515952</v>
      </c>
      <c r="O876" s="142">
        <f t="shared" si="1129"/>
        <v>3559100</v>
      </c>
      <c r="P876" s="142">
        <f t="shared" si="1129"/>
        <v>148000</v>
      </c>
      <c r="Q876" s="142">
        <f t="shared" si="1129"/>
        <v>578396</v>
      </c>
      <c r="R876" s="142">
        <f t="shared" si="1129"/>
        <v>1371373</v>
      </c>
      <c r="S876" s="141">
        <f>Data!D1053+S875</f>
        <v>6147539</v>
      </c>
      <c r="T876" s="142">
        <f t="shared" ref="T876:U876" si="1130">T875</f>
        <v>45478326</v>
      </c>
      <c r="U876" s="142">
        <f t="shared" si="1130"/>
        <v>649103</v>
      </c>
      <c r="V876" s="142"/>
      <c r="W876" s="142"/>
      <c r="X876" s="142"/>
      <c r="Y876" s="142"/>
      <c r="Z876" s="142"/>
      <c r="AA876" s="142"/>
      <c r="AB876" s="142"/>
      <c r="AC876" s="142"/>
      <c r="AD876" s="142"/>
      <c r="AE876" s="142"/>
      <c r="AF876" s="142"/>
      <c r="AG876" s="146" t="s">
        <v>2806</v>
      </c>
      <c r="AH876" s="144">
        <f t="shared" si="293"/>
        <v>235362915</v>
      </c>
      <c r="AI876" s="145">
        <f t="shared" si="294"/>
        <v>43720</v>
      </c>
      <c r="AJ876" s="144">
        <f t="shared" si="297"/>
        <v>1091</v>
      </c>
      <c r="AK876" s="142">
        <v>1.0</v>
      </c>
      <c r="AL876" s="146">
        <f t="shared" si="1039"/>
        <v>1091</v>
      </c>
      <c r="AM876" s="146">
        <f>AM874</f>
        <v>18</v>
      </c>
      <c r="AN876" s="134"/>
      <c r="AO876" s="134"/>
      <c r="AP876" s="134"/>
      <c r="AQ876" s="134"/>
      <c r="AR876" s="134"/>
      <c r="AS876" s="134"/>
      <c r="AT876" s="134"/>
      <c r="AU876" s="134"/>
      <c r="AV876" s="134"/>
      <c r="AW876" s="134"/>
      <c r="AX876" s="134"/>
      <c r="AY876" s="134"/>
      <c r="AZ876" s="134"/>
      <c r="BA876" s="134"/>
      <c r="BB876" s="134"/>
    </row>
    <row r="877">
      <c r="A877" s="293" t="str">
        <f>Data!A169</f>
        <v>Aylesbury Town Council</v>
      </c>
      <c r="B877" s="140">
        <f>Data!E169</f>
        <v>43720</v>
      </c>
      <c r="C877" s="142">
        <f t="shared" si="1113"/>
        <v>5030760</v>
      </c>
      <c r="D877" s="142">
        <f t="shared" ref="D877:E877" si="1131">D876</f>
        <v>19615822</v>
      </c>
      <c r="E877" s="142">
        <f t="shared" si="1131"/>
        <v>6229645</v>
      </c>
      <c r="F877" s="141">
        <f>Data!D169+F876</f>
        <v>55783736</v>
      </c>
      <c r="G877" s="142">
        <f t="shared" ref="G877:U877" si="1132">G876</f>
        <v>30817800</v>
      </c>
      <c r="H877" s="142">
        <f t="shared" si="1132"/>
        <v>2065940</v>
      </c>
      <c r="I877" s="142">
        <f t="shared" si="1132"/>
        <v>17333842</v>
      </c>
      <c r="J877" s="142">
        <f t="shared" si="1132"/>
        <v>4894244</v>
      </c>
      <c r="K877" s="142">
        <f t="shared" si="1132"/>
        <v>8911670</v>
      </c>
      <c r="L877" s="142">
        <f t="shared" si="1132"/>
        <v>9281890</v>
      </c>
      <c r="M877" s="142">
        <f t="shared" si="1132"/>
        <v>21774</v>
      </c>
      <c r="N877" s="142">
        <f t="shared" si="1132"/>
        <v>17515952</v>
      </c>
      <c r="O877" s="142">
        <f t="shared" si="1132"/>
        <v>3559100</v>
      </c>
      <c r="P877" s="142">
        <f t="shared" si="1132"/>
        <v>148000</v>
      </c>
      <c r="Q877" s="142">
        <f t="shared" si="1132"/>
        <v>578396</v>
      </c>
      <c r="R877" s="142">
        <f t="shared" si="1132"/>
        <v>1371373</v>
      </c>
      <c r="S877" s="142">
        <f t="shared" si="1132"/>
        <v>6147539</v>
      </c>
      <c r="T877" s="142">
        <f t="shared" si="1132"/>
        <v>45478326</v>
      </c>
      <c r="U877" s="142">
        <f t="shared" si="1132"/>
        <v>649103</v>
      </c>
      <c r="V877" s="142"/>
      <c r="W877" s="142"/>
      <c r="X877" s="142"/>
      <c r="Y877" s="142"/>
      <c r="Z877" s="142"/>
      <c r="AA877" s="142"/>
      <c r="AB877" s="142"/>
      <c r="AC877" s="142"/>
      <c r="AD877" s="142"/>
      <c r="AE877" s="142"/>
      <c r="AF877" s="142"/>
      <c r="AG877" s="146" t="s">
        <v>1284</v>
      </c>
      <c r="AH877" s="144">
        <f t="shared" si="293"/>
        <v>235434912</v>
      </c>
      <c r="AI877" s="145">
        <f t="shared" si="294"/>
        <v>43720</v>
      </c>
      <c r="AJ877" s="144">
        <f t="shared" si="297"/>
        <v>1092</v>
      </c>
      <c r="AK877" s="142">
        <v>1.0</v>
      </c>
      <c r="AL877" s="146">
        <f t="shared" si="1039"/>
        <v>1092</v>
      </c>
      <c r="AM877" s="146">
        <f t="shared" ref="AM877:AM879" si="1135">AM876</f>
        <v>18</v>
      </c>
      <c r="AN877" s="134"/>
      <c r="AO877" s="134"/>
      <c r="AP877" s="134"/>
      <c r="AQ877" s="134"/>
      <c r="AR877" s="134"/>
      <c r="AS877" s="134"/>
      <c r="AT877" s="134"/>
      <c r="AU877" s="134"/>
      <c r="AV877" s="134"/>
      <c r="AW877" s="134"/>
      <c r="AX877" s="134"/>
      <c r="AY877" s="134"/>
      <c r="AZ877" s="134"/>
      <c r="BA877" s="134"/>
      <c r="BB877" s="134"/>
    </row>
    <row r="878">
      <c r="A878" s="293" t="str">
        <f>Data!A592</f>
        <v>Weston-super-Mare Town Council</v>
      </c>
      <c r="B878" s="140">
        <f>Data!E592</f>
        <v>43724</v>
      </c>
      <c r="C878" s="142">
        <f t="shared" si="1113"/>
        <v>5030760</v>
      </c>
      <c r="D878" s="142">
        <f t="shared" ref="D878:E878" si="1133">D877</f>
        <v>19615822</v>
      </c>
      <c r="E878" s="142">
        <f t="shared" si="1133"/>
        <v>6229645</v>
      </c>
      <c r="F878" s="141">
        <f>Data!D592+F877</f>
        <v>55859879</v>
      </c>
      <c r="G878" s="142">
        <f t="shared" ref="G878:U878" si="1134">G877</f>
        <v>30817800</v>
      </c>
      <c r="H878" s="142">
        <f t="shared" si="1134"/>
        <v>2065940</v>
      </c>
      <c r="I878" s="142">
        <f t="shared" si="1134"/>
        <v>17333842</v>
      </c>
      <c r="J878" s="142">
        <f t="shared" si="1134"/>
        <v>4894244</v>
      </c>
      <c r="K878" s="142">
        <f t="shared" si="1134"/>
        <v>8911670</v>
      </c>
      <c r="L878" s="142">
        <f t="shared" si="1134"/>
        <v>9281890</v>
      </c>
      <c r="M878" s="142">
        <f t="shared" si="1134"/>
        <v>21774</v>
      </c>
      <c r="N878" s="142">
        <f t="shared" si="1134"/>
        <v>17515952</v>
      </c>
      <c r="O878" s="142">
        <f t="shared" si="1134"/>
        <v>3559100</v>
      </c>
      <c r="P878" s="142">
        <f t="shared" si="1134"/>
        <v>148000</v>
      </c>
      <c r="Q878" s="142">
        <f t="shared" si="1134"/>
        <v>578396</v>
      </c>
      <c r="R878" s="142">
        <f t="shared" si="1134"/>
        <v>1371373</v>
      </c>
      <c r="S878" s="142">
        <f t="shared" si="1134"/>
        <v>6147539</v>
      </c>
      <c r="T878" s="142">
        <f t="shared" si="1134"/>
        <v>45478326</v>
      </c>
      <c r="U878" s="142">
        <f t="shared" si="1134"/>
        <v>649103</v>
      </c>
      <c r="V878" s="142"/>
      <c r="W878" s="142"/>
      <c r="X878" s="142"/>
      <c r="Y878" s="142"/>
      <c r="Z878" s="142"/>
      <c r="AA878" s="142"/>
      <c r="AB878" s="142"/>
      <c r="AC878" s="142"/>
      <c r="AD878" s="142"/>
      <c r="AE878" s="142"/>
      <c r="AF878" s="142"/>
      <c r="AG878" s="146" t="s">
        <v>1284</v>
      </c>
      <c r="AH878" s="144">
        <f t="shared" si="293"/>
        <v>235511055</v>
      </c>
      <c r="AI878" s="145">
        <f t="shared" si="294"/>
        <v>43724</v>
      </c>
      <c r="AJ878" s="144">
        <f t="shared" si="297"/>
        <v>1093</v>
      </c>
      <c r="AK878" s="142">
        <v>1.0</v>
      </c>
      <c r="AL878" s="146">
        <f t="shared" si="1039"/>
        <v>1093</v>
      </c>
      <c r="AM878" s="146">
        <f t="shared" si="1135"/>
        <v>18</v>
      </c>
      <c r="AN878" s="134"/>
      <c r="AO878" s="134"/>
      <c r="AP878" s="134"/>
      <c r="AQ878" s="134"/>
      <c r="AR878" s="134"/>
      <c r="AS878" s="134"/>
      <c r="AT878" s="134"/>
      <c r="AU878" s="134"/>
      <c r="AV878" s="134"/>
      <c r="AW878" s="134"/>
      <c r="AX878" s="134"/>
      <c r="AY878" s="134"/>
      <c r="AZ878" s="134"/>
      <c r="BA878" s="134"/>
      <c r="BB878" s="134"/>
    </row>
    <row r="879">
      <c r="A879" s="293" t="str">
        <f>Data!A564</f>
        <v>Walsall Council</v>
      </c>
      <c r="B879" s="140">
        <f>Data!E564</f>
        <v>43724</v>
      </c>
      <c r="C879" s="142">
        <f t="shared" si="1113"/>
        <v>5030760</v>
      </c>
      <c r="D879" s="142">
        <f t="shared" ref="D879:U879" si="1136">D878</f>
        <v>19615822</v>
      </c>
      <c r="E879" s="142">
        <f t="shared" si="1136"/>
        <v>6229645</v>
      </c>
      <c r="F879" s="176">
        <f t="shared" si="1136"/>
        <v>55859879</v>
      </c>
      <c r="G879" s="142">
        <f t="shared" si="1136"/>
        <v>30817800</v>
      </c>
      <c r="H879" s="142">
        <f t="shared" si="1136"/>
        <v>2065940</v>
      </c>
      <c r="I879" s="142">
        <f t="shared" si="1136"/>
        <v>17333842</v>
      </c>
      <c r="J879" s="142">
        <f t="shared" si="1136"/>
        <v>4894244</v>
      </c>
      <c r="K879" s="142">
        <f t="shared" si="1136"/>
        <v>8911670</v>
      </c>
      <c r="L879" s="142">
        <f t="shared" si="1136"/>
        <v>9281890</v>
      </c>
      <c r="M879" s="142">
        <f t="shared" si="1136"/>
        <v>21774</v>
      </c>
      <c r="N879" s="142">
        <f t="shared" si="1136"/>
        <v>17515952</v>
      </c>
      <c r="O879" s="142">
        <f t="shared" si="1136"/>
        <v>3559100</v>
      </c>
      <c r="P879" s="142">
        <f t="shared" si="1136"/>
        <v>148000</v>
      </c>
      <c r="Q879" s="142">
        <f t="shared" si="1136"/>
        <v>578396</v>
      </c>
      <c r="R879" s="142">
        <f t="shared" si="1136"/>
        <v>1371373</v>
      </c>
      <c r="S879" s="142">
        <f t="shared" si="1136"/>
        <v>6147539</v>
      </c>
      <c r="T879" s="142">
        <f t="shared" si="1136"/>
        <v>45478326</v>
      </c>
      <c r="U879" s="142">
        <f t="shared" si="1136"/>
        <v>649103</v>
      </c>
      <c r="V879" s="142"/>
      <c r="W879" s="142"/>
      <c r="X879" s="142"/>
      <c r="Y879" s="142"/>
      <c r="Z879" s="142"/>
      <c r="AA879" s="142"/>
      <c r="AB879" s="142"/>
      <c r="AC879" s="142"/>
      <c r="AD879" s="142"/>
      <c r="AE879" s="142"/>
      <c r="AF879" s="142"/>
      <c r="AG879" s="146" t="s">
        <v>1284</v>
      </c>
      <c r="AH879" s="144">
        <f t="shared" si="293"/>
        <v>235511055</v>
      </c>
      <c r="AI879" s="145">
        <f t="shared" si="294"/>
        <v>43724</v>
      </c>
      <c r="AJ879" s="144">
        <f t="shared" si="297"/>
        <v>1094</v>
      </c>
      <c r="AK879" s="142">
        <v>1.0</v>
      </c>
      <c r="AL879" s="146">
        <f t="shared" si="1039"/>
        <v>1094</v>
      </c>
      <c r="AM879" s="146">
        <f t="shared" si="1135"/>
        <v>18</v>
      </c>
      <c r="AN879" s="134"/>
      <c r="AO879" s="134"/>
      <c r="AP879" s="134"/>
      <c r="AQ879" s="134"/>
      <c r="AR879" s="134"/>
      <c r="AS879" s="134"/>
      <c r="AT879" s="134"/>
      <c r="AU879" s="134"/>
      <c r="AV879" s="134"/>
      <c r="AW879" s="134"/>
      <c r="AX879" s="134"/>
      <c r="AY879" s="134"/>
      <c r="AZ879" s="134"/>
      <c r="BA879" s="134"/>
      <c r="BB879" s="134"/>
    </row>
    <row r="880">
      <c r="A880" s="293" t="str">
        <f>Data!A476</f>
        <v>Rother District Council</v>
      </c>
      <c r="B880" s="140">
        <f>Data!E476</f>
        <v>43724</v>
      </c>
      <c r="C880" s="142">
        <f t="shared" si="1113"/>
        <v>5030760</v>
      </c>
      <c r="D880" s="142">
        <f t="shared" ref="D880:E880" si="1137">D879</f>
        <v>19615822</v>
      </c>
      <c r="E880" s="142">
        <f t="shared" si="1137"/>
        <v>6229645</v>
      </c>
      <c r="F880" s="141">
        <f>Data!D476+F879</f>
        <v>55955535</v>
      </c>
      <c r="G880" s="142">
        <f t="shared" ref="G880:U880" si="1138">G879</f>
        <v>30817800</v>
      </c>
      <c r="H880" s="142">
        <f t="shared" si="1138"/>
        <v>2065940</v>
      </c>
      <c r="I880" s="142">
        <f t="shared" si="1138"/>
        <v>17333842</v>
      </c>
      <c r="J880" s="142">
        <f t="shared" si="1138"/>
        <v>4894244</v>
      </c>
      <c r="K880" s="142">
        <f t="shared" si="1138"/>
        <v>8911670</v>
      </c>
      <c r="L880" s="142">
        <f t="shared" si="1138"/>
        <v>9281890</v>
      </c>
      <c r="M880" s="142">
        <f t="shared" si="1138"/>
        <v>21774</v>
      </c>
      <c r="N880" s="142">
        <f t="shared" si="1138"/>
        <v>17515952</v>
      </c>
      <c r="O880" s="142">
        <f t="shared" si="1138"/>
        <v>3559100</v>
      </c>
      <c r="P880" s="142">
        <f t="shared" si="1138"/>
        <v>148000</v>
      </c>
      <c r="Q880" s="142">
        <f t="shared" si="1138"/>
        <v>578396</v>
      </c>
      <c r="R880" s="142">
        <f t="shared" si="1138"/>
        <v>1371373</v>
      </c>
      <c r="S880" s="142">
        <f t="shared" si="1138"/>
        <v>6147539</v>
      </c>
      <c r="T880" s="142">
        <f t="shared" si="1138"/>
        <v>45478326</v>
      </c>
      <c r="U880" s="142">
        <f t="shared" si="1138"/>
        <v>649103</v>
      </c>
      <c r="V880" s="142"/>
      <c r="W880" s="142"/>
      <c r="X880" s="142"/>
      <c r="Y880" s="142"/>
      <c r="Z880" s="142"/>
      <c r="AA880" s="142"/>
      <c r="AB880" s="142"/>
      <c r="AC880" s="142"/>
      <c r="AD880" s="142"/>
      <c r="AE880" s="142"/>
      <c r="AF880" s="142"/>
      <c r="AG880" s="146" t="s">
        <v>1284</v>
      </c>
      <c r="AH880" s="144">
        <f t="shared" si="293"/>
        <v>235606711</v>
      </c>
      <c r="AI880" s="145">
        <f t="shared" si="294"/>
        <v>43724</v>
      </c>
      <c r="AJ880" s="144">
        <f t="shared" si="297"/>
        <v>1095</v>
      </c>
      <c r="AK880" s="142">
        <v>1.0</v>
      </c>
      <c r="AL880" s="146">
        <f t="shared" si="1039"/>
        <v>1095</v>
      </c>
      <c r="AM880" s="146">
        <f>AM877</f>
        <v>18</v>
      </c>
      <c r="AN880" s="134"/>
      <c r="AO880" s="134"/>
      <c r="AP880" s="134"/>
      <c r="AQ880" s="134"/>
      <c r="AR880" s="134"/>
      <c r="AS880" s="134"/>
      <c r="AT880" s="134"/>
      <c r="AU880" s="134"/>
      <c r="AV880" s="134"/>
      <c r="AW880" s="134"/>
      <c r="AX880" s="134"/>
      <c r="AY880" s="134"/>
      <c r="AZ880" s="134"/>
      <c r="BA880" s="134"/>
      <c r="BB880" s="134"/>
    </row>
    <row r="881">
      <c r="A881" s="293" t="str">
        <f>Data!A34</f>
        <v>Cardinia Shire Council</v>
      </c>
      <c r="B881" s="140">
        <f>Data!E34</f>
        <v>43724</v>
      </c>
      <c r="C881" s="141">
        <f>Data!D34+C880</f>
        <v>5146160</v>
      </c>
      <c r="D881" s="142">
        <f t="shared" ref="D881:U881" si="1139">D880</f>
        <v>19615822</v>
      </c>
      <c r="E881" s="142">
        <f t="shared" si="1139"/>
        <v>6229645</v>
      </c>
      <c r="F881" s="142">
        <f t="shared" si="1139"/>
        <v>55955535</v>
      </c>
      <c r="G881" s="142">
        <f t="shared" si="1139"/>
        <v>30817800</v>
      </c>
      <c r="H881" s="142">
        <f t="shared" si="1139"/>
        <v>2065940</v>
      </c>
      <c r="I881" s="142">
        <f t="shared" si="1139"/>
        <v>17333842</v>
      </c>
      <c r="J881" s="142">
        <f t="shared" si="1139"/>
        <v>4894244</v>
      </c>
      <c r="K881" s="142">
        <f t="shared" si="1139"/>
        <v>8911670</v>
      </c>
      <c r="L881" s="142">
        <f t="shared" si="1139"/>
        <v>9281890</v>
      </c>
      <c r="M881" s="142">
        <f t="shared" si="1139"/>
        <v>21774</v>
      </c>
      <c r="N881" s="142">
        <f t="shared" si="1139"/>
        <v>17515952</v>
      </c>
      <c r="O881" s="142">
        <f t="shared" si="1139"/>
        <v>3559100</v>
      </c>
      <c r="P881" s="142">
        <f t="shared" si="1139"/>
        <v>148000</v>
      </c>
      <c r="Q881" s="142">
        <f t="shared" si="1139"/>
        <v>578396</v>
      </c>
      <c r="R881" s="142">
        <f t="shared" si="1139"/>
        <v>1371373</v>
      </c>
      <c r="S881" s="142">
        <f t="shared" si="1139"/>
        <v>6147539</v>
      </c>
      <c r="T881" s="142">
        <f t="shared" si="1139"/>
        <v>45478326</v>
      </c>
      <c r="U881" s="142">
        <f t="shared" si="1139"/>
        <v>649103</v>
      </c>
      <c r="V881" s="142"/>
      <c r="W881" s="142"/>
      <c r="X881" s="142"/>
      <c r="Y881" s="142"/>
      <c r="Z881" s="142"/>
      <c r="AA881" s="142"/>
      <c r="AB881" s="142"/>
      <c r="AC881" s="142"/>
      <c r="AD881" s="142"/>
      <c r="AE881" s="142"/>
      <c r="AF881" s="142"/>
      <c r="AG881" s="146" t="s">
        <v>974</v>
      </c>
      <c r="AH881" s="144">
        <f t="shared" si="293"/>
        <v>235722111</v>
      </c>
      <c r="AI881" s="145">
        <f t="shared" si="294"/>
        <v>43724</v>
      </c>
      <c r="AJ881" s="144">
        <f t="shared" si="297"/>
        <v>1096</v>
      </c>
      <c r="AK881" s="142">
        <v>1.0</v>
      </c>
      <c r="AL881" s="146">
        <f t="shared" si="1039"/>
        <v>1096</v>
      </c>
      <c r="AM881" s="146">
        <f t="shared" ref="AM881:AM887" si="1141">AM880</f>
        <v>18</v>
      </c>
      <c r="AN881" s="134"/>
      <c r="AO881" s="134"/>
      <c r="AP881" s="134"/>
      <c r="AQ881" s="134"/>
      <c r="AR881" s="134"/>
      <c r="AS881" s="134"/>
      <c r="AT881" s="134"/>
      <c r="AU881" s="134"/>
      <c r="AV881" s="134"/>
      <c r="AW881" s="134"/>
      <c r="AX881" s="134"/>
      <c r="AY881" s="134"/>
      <c r="AZ881" s="134"/>
      <c r="BA881" s="134"/>
      <c r="BB881" s="134"/>
    </row>
    <row r="882">
      <c r="A882" s="293" t="str">
        <f>Data!A60</f>
        <v>Lane Cove Council</v>
      </c>
      <c r="B882" s="140">
        <f>Data!E60</f>
        <v>43724</v>
      </c>
      <c r="C882" s="141">
        <f>Data!D60+C881</f>
        <v>5185646</v>
      </c>
      <c r="D882" s="142">
        <f t="shared" ref="D882:U882" si="1140">D881</f>
        <v>19615822</v>
      </c>
      <c r="E882" s="142">
        <f t="shared" si="1140"/>
        <v>6229645</v>
      </c>
      <c r="F882" s="142">
        <f t="shared" si="1140"/>
        <v>55955535</v>
      </c>
      <c r="G882" s="142">
        <f t="shared" si="1140"/>
        <v>30817800</v>
      </c>
      <c r="H882" s="142">
        <f t="shared" si="1140"/>
        <v>2065940</v>
      </c>
      <c r="I882" s="142">
        <f t="shared" si="1140"/>
        <v>17333842</v>
      </c>
      <c r="J882" s="142">
        <f t="shared" si="1140"/>
        <v>4894244</v>
      </c>
      <c r="K882" s="142">
        <f t="shared" si="1140"/>
        <v>8911670</v>
      </c>
      <c r="L882" s="142">
        <f t="shared" si="1140"/>
        <v>9281890</v>
      </c>
      <c r="M882" s="142">
        <f t="shared" si="1140"/>
        <v>21774</v>
      </c>
      <c r="N882" s="142">
        <f t="shared" si="1140"/>
        <v>17515952</v>
      </c>
      <c r="O882" s="142">
        <f t="shared" si="1140"/>
        <v>3559100</v>
      </c>
      <c r="P882" s="142">
        <f t="shared" si="1140"/>
        <v>148000</v>
      </c>
      <c r="Q882" s="142">
        <f t="shared" si="1140"/>
        <v>578396</v>
      </c>
      <c r="R882" s="142">
        <f t="shared" si="1140"/>
        <v>1371373</v>
      </c>
      <c r="S882" s="142">
        <f t="shared" si="1140"/>
        <v>6147539</v>
      </c>
      <c r="T882" s="142">
        <f t="shared" si="1140"/>
        <v>45478326</v>
      </c>
      <c r="U882" s="142">
        <f t="shared" si="1140"/>
        <v>649103</v>
      </c>
      <c r="V882" s="142"/>
      <c r="W882" s="142"/>
      <c r="X882" s="142"/>
      <c r="Y882" s="142"/>
      <c r="Z882" s="142"/>
      <c r="AA882" s="142"/>
      <c r="AB882" s="142"/>
      <c r="AC882" s="142"/>
      <c r="AD882" s="142"/>
      <c r="AE882" s="142"/>
      <c r="AF882" s="142"/>
      <c r="AG882" s="146" t="s">
        <v>974</v>
      </c>
      <c r="AH882" s="144">
        <f t="shared" si="293"/>
        <v>235761597</v>
      </c>
      <c r="AI882" s="145">
        <f t="shared" si="294"/>
        <v>43724</v>
      </c>
      <c r="AJ882" s="144">
        <f t="shared" si="297"/>
        <v>1097</v>
      </c>
      <c r="AK882" s="142">
        <v>1.0</v>
      </c>
      <c r="AL882" s="146">
        <f t="shared" si="1039"/>
        <v>1097</v>
      </c>
      <c r="AM882" s="146">
        <f t="shared" si="1141"/>
        <v>18</v>
      </c>
      <c r="AN882" s="134"/>
      <c r="AO882" s="134"/>
      <c r="AP882" s="134"/>
      <c r="AQ882" s="134"/>
      <c r="AR882" s="134"/>
      <c r="AS882" s="134"/>
      <c r="AT882" s="134"/>
      <c r="AU882" s="134"/>
      <c r="AV882" s="134"/>
      <c r="AW882" s="134"/>
      <c r="AX882" s="134"/>
      <c r="AY882" s="134"/>
      <c r="AZ882" s="134"/>
      <c r="BA882" s="134"/>
      <c r="BB882" s="134"/>
    </row>
    <row r="883">
      <c r="A883" s="293" t="str">
        <f>Data!A879</f>
        <v>Limerick City and County Council</v>
      </c>
      <c r="B883" s="140">
        <f>Data!E879</f>
        <v>43724</v>
      </c>
      <c r="C883" s="142">
        <f t="shared" ref="C883:U883" si="1142">C882</f>
        <v>5185646</v>
      </c>
      <c r="D883" s="142">
        <f t="shared" si="1142"/>
        <v>19615822</v>
      </c>
      <c r="E883" s="142">
        <f t="shared" si="1142"/>
        <v>6229645</v>
      </c>
      <c r="F883" s="142">
        <f t="shared" si="1142"/>
        <v>55955535</v>
      </c>
      <c r="G883" s="142">
        <f t="shared" si="1142"/>
        <v>30817800</v>
      </c>
      <c r="H883" s="142">
        <f t="shared" si="1142"/>
        <v>2065940</v>
      </c>
      <c r="I883" s="142">
        <f t="shared" si="1142"/>
        <v>17333842</v>
      </c>
      <c r="J883" s="192">
        <f t="shared" si="1142"/>
        <v>4894244</v>
      </c>
      <c r="K883" s="142">
        <f t="shared" si="1142"/>
        <v>8911670</v>
      </c>
      <c r="L883" s="142">
        <f t="shared" si="1142"/>
        <v>9281890</v>
      </c>
      <c r="M883" s="142">
        <f t="shared" si="1142"/>
        <v>21774</v>
      </c>
      <c r="N883" s="142">
        <f t="shared" si="1142"/>
        <v>17515952</v>
      </c>
      <c r="O883" s="142">
        <f t="shared" si="1142"/>
        <v>3559100</v>
      </c>
      <c r="P883" s="142">
        <f t="shared" si="1142"/>
        <v>148000</v>
      </c>
      <c r="Q883" s="142">
        <f t="shared" si="1142"/>
        <v>578396</v>
      </c>
      <c r="R883" s="142">
        <f t="shared" si="1142"/>
        <v>1371373</v>
      </c>
      <c r="S883" s="142">
        <f t="shared" si="1142"/>
        <v>6147539</v>
      </c>
      <c r="T883" s="142">
        <f t="shared" si="1142"/>
        <v>45478326</v>
      </c>
      <c r="U883" s="142">
        <f t="shared" si="1142"/>
        <v>649103</v>
      </c>
      <c r="V883" s="142"/>
      <c r="W883" s="142"/>
      <c r="X883" s="142"/>
      <c r="Y883" s="142"/>
      <c r="Z883" s="142"/>
      <c r="AA883" s="142"/>
      <c r="AB883" s="142"/>
      <c r="AC883" s="142"/>
      <c r="AD883" s="142"/>
      <c r="AE883" s="142"/>
      <c r="AF883" s="142"/>
      <c r="AG883" s="146" t="s">
        <v>2803</v>
      </c>
      <c r="AH883" s="144">
        <f t="shared" si="293"/>
        <v>235761597</v>
      </c>
      <c r="AI883" s="145">
        <f t="shared" si="294"/>
        <v>43724</v>
      </c>
      <c r="AJ883" s="144">
        <f t="shared" si="297"/>
        <v>1098</v>
      </c>
      <c r="AK883" s="142">
        <v>1.0</v>
      </c>
      <c r="AL883" s="146">
        <f t="shared" si="1039"/>
        <v>1098</v>
      </c>
      <c r="AM883" s="146">
        <f t="shared" si="1141"/>
        <v>18</v>
      </c>
      <c r="AN883" s="134"/>
      <c r="AO883" s="134"/>
      <c r="AP883" s="134"/>
      <c r="AQ883" s="134"/>
      <c r="AR883" s="134"/>
      <c r="AS883" s="134"/>
      <c r="AT883" s="134"/>
      <c r="AU883" s="134"/>
      <c r="AV883" s="134"/>
      <c r="AW883" s="134"/>
      <c r="AX883" s="134"/>
      <c r="AY883" s="134"/>
      <c r="AZ883" s="134"/>
      <c r="BA883" s="134"/>
      <c r="BB883" s="134"/>
    </row>
    <row r="884">
      <c r="A884" s="293" t="str">
        <f>Data!A882</f>
        <v>Offaly County Council</v>
      </c>
      <c r="B884" s="140">
        <f>Data!E882</f>
        <v>43724</v>
      </c>
      <c r="C884" s="142">
        <f t="shared" ref="C884:U884" si="1143">C883</f>
        <v>5185646</v>
      </c>
      <c r="D884" s="142">
        <f t="shared" si="1143"/>
        <v>19615822</v>
      </c>
      <c r="E884" s="142">
        <f t="shared" si="1143"/>
        <v>6229645</v>
      </c>
      <c r="F884" s="142">
        <f t="shared" si="1143"/>
        <v>55955535</v>
      </c>
      <c r="G884" s="142">
        <f t="shared" si="1143"/>
        <v>30817800</v>
      </c>
      <c r="H884" s="142">
        <f t="shared" si="1143"/>
        <v>2065940</v>
      </c>
      <c r="I884" s="142">
        <f t="shared" si="1143"/>
        <v>17333842</v>
      </c>
      <c r="J884" s="192">
        <f t="shared" si="1143"/>
        <v>4894244</v>
      </c>
      <c r="K884" s="142">
        <f t="shared" si="1143"/>
        <v>8911670</v>
      </c>
      <c r="L884" s="142">
        <f t="shared" si="1143"/>
        <v>9281890</v>
      </c>
      <c r="M884" s="142">
        <f t="shared" si="1143"/>
        <v>21774</v>
      </c>
      <c r="N884" s="142">
        <f t="shared" si="1143"/>
        <v>17515952</v>
      </c>
      <c r="O884" s="142">
        <f t="shared" si="1143"/>
        <v>3559100</v>
      </c>
      <c r="P884" s="142">
        <f t="shared" si="1143"/>
        <v>148000</v>
      </c>
      <c r="Q884" s="142">
        <f t="shared" si="1143"/>
        <v>578396</v>
      </c>
      <c r="R884" s="142">
        <f t="shared" si="1143"/>
        <v>1371373</v>
      </c>
      <c r="S884" s="142">
        <f t="shared" si="1143"/>
        <v>6147539</v>
      </c>
      <c r="T884" s="142">
        <f t="shared" si="1143"/>
        <v>45478326</v>
      </c>
      <c r="U884" s="142">
        <f t="shared" si="1143"/>
        <v>649103</v>
      </c>
      <c r="V884" s="142"/>
      <c r="W884" s="142"/>
      <c r="X884" s="142"/>
      <c r="Y884" s="142"/>
      <c r="Z884" s="142"/>
      <c r="AA884" s="142"/>
      <c r="AB884" s="142"/>
      <c r="AC884" s="142"/>
      <c r="AD884" s="142"/>
      <c r="AE884" s="142"/>
      <c r="AF884" s="142"/>
      <c r="AG884" s="146" t="s">
        <v>2803</v>
      </c>
      <c r="AH884" s="144">
        <f t="shared" si="293"/>
        <v>235761597</v>
      </c>
      <c r="AI884" s="145">
        <f t="shared" si="294"/>
        <v>43724</v>
      </c>
      <c r="AJ884" s="144">
        <f t="shared" si="297"/>
        <v>1099</v>
      </c>
      <c r="AK884" s="142">
        <v>1.0</v>
      </c>
      <c r="AL884" s="146">
        <f t="shared" si="1039"/>
        <v>1099</v>
      </c>
      <c r="AM884" s="146">
        <f t="shared" si="1141"/>
        <v>18</v>
      </c>
      <c r="AN884" s="134"/>
      <c r="AO884" s="134"/>
      <c r="AP884" s="134"/>
      <c r="AQ884" s="134"/>
      <c r="AR884" s="134"/>
      <c r="AS884" s="134"/>
      <c r="AT884" s="134"/>
      <c r="AU884" s="134"/>
      <c r="AV884" s="134"/>
      <c r="AW884" s="134"/>
      <c r="AX884" s="134"/>
      <c r="AY884" s="134"/>
      <c r="AZ884" s="134"/>
      <c r="BA884" s="134"/>
      <c r="BB884" s="134"/>
    </row>
    <row r="885">
      <c r="A885" s="293" t="str">
        <f>Data!A1117</f>
        <v>Köniz Town Council</v>
      </c>
      <c r="B885" s="140">
        <f>Data!E1117</f>
        <v>43724</v>
      </c>
      <c r="C885" s="142">
        <f t="shared" ref="C885:G885" si="1144">C884</f>
        <v>5185646</v>
      </c>
      <c r="D885" s="142">
        <f t="shared" si="1144"/>
        <v>19615822</v>
      </c>
      <c r="E885" s="142">
        <f t="shared" si="1144"/>
        <v>6229645</v>
      </c>
      <c r="F885" s="142">
        <f t="shared" si="1144"/>
        <v>55955535</v>
      </c>
      <c r="G885" s="142">
        <f t="shared" si="1144"/>
        <v>30817800</v>
      </c>
      <c r="H885" s="141">
        <f>Data!D1117+H884</f>
        <v>2108435</v>
      </c>
      <c r="I885" s="142">
        <f t="shared" ref="I885:U885" si="1145">I884</f>
        <v>17333842</v>
      </c>
      <c r="J885" s="142">
        <f t="shared" si="1145"/>
        <v>4894244</v>
      </c>
      <c r="K885" s="142">
        <f t="shared" si="1145"/>
        <v>8911670</v>
      </c>
      <c r="L885" s="142">
        <f t="shared" si="1145"/>
        <v>9281890</v>
      </c>
      <c r="M885" s="142">
        <f t="shared" si="1145"/>
        <v>21774</v>
      </c>
      <c r="N885" s="142">
        <f t="shared" si="1145"/>
        <v>17515952</v>
      </c>
      <c r="O885" s="142">
        <f t="shared" si="1145"/>
        <v>3559100</v>
      </c>
      <c r="P885" s="142">
        <f t="shared" si="1145"/>
        <v>148000</v>
      </c>
      <c r="Q885" s="142">
        <f t="shared" si="1145"/>
        <v>578396</v>
      </c>
      <c r="R885" s="142">
        <f t="shared" si="1145"/>
        <v>1371373</v>
      </c>
      <c r="S885" s="142">
        <f t="shared" si="1145"/>
        <v>6147539</v>
      </c>
      <c r="T885" s="142">
        <f t="shared" si="1145"/>
        <v>45478326</v>
      </c>
      <c r="U885" s="142">
        <f t="shared" si="1145"/>
        <v>649103</v>
      </c>
      <c r="V885" s="142"/>
      <c r="W885" s="142"/>
      <c r="X885" s="142"/>
      <c r="Y885" s="142"/>
      <c r="Z885" s="142"/>
      <c r="AA885" s="142"/>
      <c r="AB885" s="142"/>
      <c r="AC885" s="142"/>
      <c r="AD885" s="142"/>
      <c r="AE885" s="142"/>
      <c r="AF885" s="142"/>
      <c r="AG885" s="146" t="s">
        <v>2807</v>
      </c>
      <c r="AH885" s="144">
        <f t="shared" si="293"/>
        <v>235804092</v>
      </c>
      <c r="AI885" s="145">
        <f t="shared" si="294"/>
        <v>43724</v>
      </c>
      <c r="AJ885" s="144">
        <f t="shared" si="297"/>
        <v>1100</v>
      </c>
      <c r="AK885" s="142">
        <v>1.0</v>
      </c>
      <c r="AL885" s="146">
        <f t="shared" si="1039"/>
        <v>1100</v>
      </c>
      <c r="AM885" s="146">
        <f t="shared" si="1141"/>
        <v>18</v>
      </c>
      <c r="AN885" s="134"/>
      <c r="AO885" s="134"/>
      <c r="AP885" s="134"/>
      <c r="AQ885" s="134"/>
      <c r="AR885" s="134"/>
      <c r="AS885" s="134"/>
      <c r="AT885" s="134"/>
      <c r="AU885" s="134"/>
      <c r="AV885" s="134"/>
      <c r="AW885" s="134"/>
      <c r="AX885" s="134"/>
      <c r="AY885" s="134"/>
      <c r="AZ885" s="134"/>
      <c r="BA885" s="134"/>
      <c r="BB885" s="134"/>
    </row>
    <row r="886">
      <c r="A886" s="293" t="str">
        <f>Data!A1096</f>
        <v>Spanish Congress of Deputies</v>
      </c>
      <c r="B886" s="140">
        <f>Data!E1096</f>
        <v>43725</v>
      </c>
      <c r="C886" s="142">
        <f t="shared" ref="C886:M886" si="1146">C885</f>
        <v>5185646</v>
      </c>
      <c r="D886" s="142">
        <f t="shared" si="1146"/>
        <v>19615822</v>
      </c>
      <c r="E886" s="142">
        <f t="shared" si="1146"/>
        <v>6229645</v>
      </c>
      <c r="F886" s="142">
        <f t="shared" si="1146"/>
        <v>55955535</v>
      </c>
      <c r="G886" s="142">
        <f t="shared" si="1146"/>
        <v>30817800</v>
      </c>
      <c r="H886" s="142">
        <f t="shared" si="1146"/>
        <v>2108435</v>
      </c>
      <c r="I886" s="142">
        <f t="shared" si="1146"/>
        <v>17333842</v>
      </c>
      <c r="J886" s="142">
        <f t="shared" si="1146"/>
        <v>4894244</v>
      </c>
      <c r="K886" s="142">
        <f t="shared" si="1146"/>
        <v>8911670</v>
      </c>
      <c r="L886" s="142">
        <f t="shared" si="1146"/>
        <v>9281890</v>
      </c>
      <c r="M886" s="142">
        <f t="shared" si="1146"/>
        <v>21774</v>
      </c>
      <c r="N886" s="141">
        <f>Data!D1096</f>
        <v>46740672</v>
      </c>
      <c r="O886" s="142">
        <f t="shared" ref="O886:U886" si="1147">O885</f>
        <v>3559100</v>
      </c>
      <c r="P886" s="142">
        <f t="shared" si="1147"/>
        <v>148000</v>
      </c>
      <c r="Q886" s="142">
        <f t="shared" si="1147"/>
        <v>578396</v>
      </c>
      <c r="R886" s="142">
        <f t="shared" si="1147"/>
        <v>1371373</v>
      </c>
      <c r="S886" s="142">
        <f t="shared" si="1147"/>
        <v>6147539</v>
      </c>
      <c r="T886" s="142">
        <f t="shared" si="1147"/>
        <v>45478326</v>
      </c>
      <c r="U886" s="142">
        <f t="shared" si="1147"/>
        <v>649103</v>
      </c>
      <c r="V886" s="142"/>
      <c r="W886" s="142"/>
      <c r="X886" s="142"/>
      <c r="Y886" s="142"/>
      <c r="Z886" s="142"/>
      <c r="AA886" s="142"/>
      <c r="AB886" s="142"/>
      <c r="AC886" s="142"/>
      <c r="AD886" s="142"/>
      <c r="AE886" s="142"/>
      <c r="AF886" s="142"/>
      <c r="AG886" s="146" t="s">
        <v>2805</v>
      </c>
      <c r="AH886" s="144">
        <f t="shared" si="293"/>
        <v>265028812</v>
      </c>
      <c r="AI886" s="145">
        <f t="shared" si="294"/>
        <v>43725</v>
      </c>
      <c r="AJ886" s="144">
        <f t="shared" si="297"/>
        <v>1101</v>
      </c>
      <c r="AK886" s="142">
        <v>1.0</v>
      </c>
      <c r="AL886" s="146">
        <f t="shared" si="1039"/>
        <v>1101</v>
      </c>
      <c r="AM886" s="146">
        <f t="shared" si="1141"/>
        <v>18</v>
      </c>
      <c r="AN886" s="134"/>
      <c r="AO886" s="134"/>
      <c r="AP886" s="134"/>
      <c r="AQ886" s="134"/>
      <c r="AR886" s="134"/>
      <c r="AS886" s="134"/>
      <c r="AT886" s="134"/>
      <c r="AU886" s="134"/>
      <c r="AV886" s="134"/>
      <c r="AW886" s="134"/>
      <c r="AX886" s="134"/>
      <c r="AY886" s="134"/>
      <c r="AZ886" s="134"/>
      <c r="BA886" s="134"/>
      <c r="BB886" s="134"/>
    </row>
    <row r="887">
      <c r="A887" s="293" t="str">
        <f>Data!A1083</f>
        <v>Ciutadella de Menorca Municipal Council</v>
      </c>
      <c r="B887" s="140">
        <f>Data!E1083</f>
        <v>43725</v>
      </c>
      <c r="C887" s="142">
        <f t="shared" ref="C887:U887" si="1148">C886</f>
        <v>5185646</v>
      </c>
      <c r="D887" s="142">
        <f t="shared" si="1148"/>
        <v>19615822</v>
      </c>
      <c r="E887" s="142">
        <f t="shared" si="1148"/>
        <v>6229645</v>
      </c>
      <c r="F887" s="142">
        <f t="shared" si="1148"/>
        <v>55955535</v>
      </c>
      <c r="G887" s="142">
        <f t="shared" si="1148"/>
        <v>30817800</v>
      </c>
      <c r="H887" s="142">
        <f t="shared" si="1148"/>
        <v>2108435</v>
      </c>
      <c r="I887" s="142">
        <f t="shared" si="1148"/>
        <v>17333842</v>
      </c>
      <c r="J887" s="142">
        <f t="shared" si="1148"/>
        <v>4894244</v>
      </c>
      <c r="K887" s="142">
        <f t="shared" si="1148"/>
        <v>8911670</v>
      </c>
      <c r="L887" s="142">
        <f t="shared" si="1148"/>
        <v>9281890</v>
      </c>
      <c r="M887" s="142">
        <f t="shared" si="1148"/>
        <v>21774</v>
      </c>
      <c r="N887" s="176">
        <f t="shared" si="1148"/>
        <v>46740672</v>
      </c>
      <c r="O887" s="142">
        <f t="shared" si="1148"/>
        <v>3559100</v>
      </c>
      <c r="P887" s="142">
        <f t="shared" si="1148"/>
        <v>148000</v>
      </c>
      <c r="Q887" s="142">
        <f t="shared" si="1148"/>
        <v>578396</v>
      </c>
      <c r="R887" s="142">
        <f t="shared" si="1148"/>
        <v>1371373</v>
      </c>
      <c r="S887" s="142">
        <f t="shared" si="1148"/>
        <v>6147539</v>
      </c>
      <c r="T887" s="142">
        <f t="shared" si="1148"/>
        <v>45478326</v>
      </c>
      <c r="U887" s="142">
        <f t="shared" si="1148"/>
        <v>649103</v>
      </c>
      <c r="V887" s="142"/>
      <c r="W887" s="142"/>
      <c r="X887" s="142"/>
      <c r="Y887" s="142"/>
      <c r="Z887" s="142"/>
      <c r="AA887" s="142"/>
      <c r="AB887" s="142"/>
      <c r="AC887" s="142"/>
      <c r="AD887" s="142"/>
      <c r="AE887" s="142"/>
      <c r="AF887" s="142"/>
      <c r="AG887" s="146" t="s">
        <v>2805</v>
      </c>
      <c r="AH887" s="144">
        <f t="shared" si="293"/>
        <v>265028812</v>
      </c>
      <c r="AI887" s="145">
        <f t="shared" si="294"/>
        <v>43725</v>
      </c>
      <c r="AJ887" s="144">
        <f t="shared" si="297"/>
        <v>1102</v>
      </c>
      <c r="AK887" s="142">
        <v>1.0</v>
      </c>
      <c r="AL887" s="146">
        <f t="shared" si="1039"/>
        <v>1102</v>
      </c>
      <c r="AM887" s="146">
        <f t="shared" si="1141"/>
        <v>18</v>
      </c>
      <c r="AN887" s="134"/>
      <c r="AO887" s="134"/>
      <c r="AP887" s="134"/>
      <c r="AQ887" s="134"/>
      <c r="AR887" s="134"/>
      <c r="AS887" s="134"/>
      <c r="AT887" s="134"/>
      <c r="AU887" s="134"/>
      <c r="AV887" s="134"/>
      <c r="AW887" s="134"/>
      <c r="AX887" s="134"/>
      <c r="AY887" s="134"/>
      <c r="AZ887" s="134"/>
      <c r="BA887" s="134"/>
      <c r="BB887" s="134"/>
    </row>
    <row r="888">
      <c r="A888" s="293" t="str">
        <f>Data!A32</f>
        <v>Canada Bay City Council</v>
      </c>
      <c r="B888" s="140">
        <f>Data!E32</f>
        <v>43725</v>
      </c>
      <c r="C888" s="141">
        <f>Data!D32+C887</f>
        <v>5281264</v>
      </c>
      <c r="D888" s="142">
        <f t="shared" ref="D888:U888" si="1149">D887</f>
        <v>19615822</v>
      </c>
      <c r="E888" s="142">
        <f t="shared" si="1149"/>
        <v>6229645</v>
      </c>
      <c r="F888" s="142">
        <f t="shared" si="1149"/>
        <v>55955535</v>
      </c>
      <c r="G888" s="142">
        <f t="shared" si="1149"/>
        <v>30817800</v>
      </c>
      <c r="H888" s="142">
        <f t="shared" si="1149"/>
        <v>2108435</v>
      </c>
      <c r="I888" s="142">
        <f t="shared" si="1149"/>
        <v>17333842</v>
      </c>
      <c r="J888" s="142">
        <f t="shared" si="1149"/>
        <v>4894244</v>
      </c>
      <c r="K888" s="142">
        <f t="shared" si="1149"/>
        <v>8911670</v>
      </c>
      <c r="L888" s="142">
        <f t="shared" si="1149"/>
        <v>9281890</v>
      </c>
      <c r="M888" s="142">
        <f t="shared" si="1149"/>
        <v>21774</v>
      </c>
      <c r="N888" s="142">
        <f t="shared" si="1149"/>
        <v>46740672</v>
      </c>
      <c r="O888" s="142">
        <f t="shared" si="1149"/>
        <v>3559100</v>
      </c>
      <c r="P888" s="142">
        <f t="shared" si="1149"/>
        <v>148000</v>
      </c>
      <c r="Q888" s="142">
        <f t="shared" si="1149"/>
        <v>578396</v>
      </c>
      <c r="R888" s="142">
        <f t="shared" si="1149"/>
        <v>1371373</v>
      </c>
      <c r="S888" s="142">
        <f t="shared" si="1149"/>
        <v>6147539</v>
      </c>
      <c r="T888" s="142">
        <f t="shared" si="1149"/>
        <v>45478326</v>
      </c>
      <c r="U888" s="142">
        <f t="shared" si="1149"/>
        <v>649103</v>
      </c>
      <c r="V888" s="142"/>
      <c r="W888" s="142"/>
      <c r="X888" s="142"/>
      <c r="Y888" s="142"/>
      <c r="Z888" s="142"/>
      <c r="AA888" s="142"/>
      <c r="AB888" s="142"/>
      <c r="AC888" s="142"/>
      <c r="AD888" s="142"/>
      <c r="AE888" s="142"/>
      <c r="AF888" s="142"/>
      <c r="AG888" s="146" t="s">
        <v>974</v>
      </c>
      <c r="AH888" s="144">
        <f t="shared" si="293"/>
        <v>265124430</v>
      </c>
      <c r="AI888" s="145">
        <f t="shared" si="294"/>
        <v>43725</v>
      </c>
      <c r="AJ888" s="144">
        <f t="shared" si="297"/>
        <v>1103</v>
      </c>
      <c r="AK888" s="142">
        <v>1.0</v>
      </c>
      <c r="AL888" s="146">
        <f t="shared" si="1039"/>
        <v>1103</v>
      </c>
      <c r="AM888" s="146">
        <f>AM886</f>
        <v>18</v>
      </c>
      <c r="AN888" s="134"/>
      <c r="AO888" s="134"/>
      <c r="AP888" s="134"/>
      <c r="AQ888" s="134"/>
      <c r="AR888" s="134"/>
      <c r="AS888" s="134"/>
      <c r="AT888" s="134"/>
      <c r="AU888" s="134"/>
      <c r="AV888" s="134"/>
      <c r="AW888" s="134"/>
      <c r="AX888" s="134"/>
      <c r="AY888" s="134"/>
      <c r="AZ888" s="134"/>
      <c r="BA888" s="134"/>
      <c r="BB888" s="134"/>
    </row>
    <row r="889">
      <c r="A889" s="293" t="str">
        <f>Data!A1212</f>
        <v>Sonoma County Council</v>
      </c>
      <c r="B889" s="140">
        <f>Data!E1212</f>
        <v>43725</v>
      </c>
      <c r="C889" s="142">
        <f t="shared" ref="C889:C893" si="1151">C888</f>
        <v>5281264</v>
      </c>
      <c r="D889" s="141">
        <f>Data!D1212+D888-Data!D1156-Data!D1223-Data!D1197</f>
        <v>20009286</v>
      </c>
      <c r="E889" s="142">
        <f t="shared" ref="E889:U889" si="1150">E888</f>
        <v>6229645</v>
      </c>
      <c r="F889" s="142">
        <f t="shared" si="1150"/>
        <v>55955535</v>
      </c>
      <c r="G889" s="142">
        <f t="shared" si="1150"/>
        <v>30817800</v>
      </c>
      <c r="H889" s="142">
        <f t="shared" si="1150"/>
        <v>2108435</v>
      </c>
      <c r="I889" s="142">
        <f t="shared" si="1150"/>
        <v>17333842</v>
      </c>
      <c r="J889" s="142">
        <f t="shared" si="1150"/>
        <v>4894244</v>
      </c>
      <c r="K889" s="142">
        <f t="shared" si="1150"/>
        <v>8911670</v>
      </c>
      <c r="L889" s="142">
        <f t="shared" si="1150"/>
        <v>9281890</v>
      </c>
      <c r="M889" s="142">
        <f t="shared" si="1150"/>
        <v>21774</v>
      </c>
      <c r="N889" s="142">
        <f t="shared" si="1150"/>
        <v>46740672</v>
      </c>
      <c r="O889" s="142">
        <f t="shared" si="1150"/>
        <v>3559100</v>
      </c>
      <c r="P889" s="142">
        <f t="shared" si="1150"/>
        <v>148000</v>
      </c>
      <c r="Q889" s="142">
        <f t="shared" si="1150"/>
        <v>578396</v>
      </c>
      <c r="R889" s="142">
        <f t="shared" si="1150"/>
        <v>1371373</v>
      </c>
      <c r="S889" s="142">
        <f t="shared" si="1150"/>
        <v>6147539</v>
      </c>
      <c r="T889" s="142">
        <f t="shared" si="1150"/>
        <v>45478326</v>
      </c>
      <c r="U889" s="142">
        <f t="shared" si="1150"/>
        <v>649103</v>
      </c>
      <c r="V889" s="142"/>
      <c r="W889" s="142"/>
      <c r="X889" s="142"/>
      <c r="Y889" s="142"/>
      <c r="Z889" s="142"/>
      <c r="AA889" s="142"/>
      <c r="AB889" s="142"/>
      <c r="AC889" s="142"/>
      <c r="AD889" s="142"/>
      <c r="AE889" s="142"/>
      <c r="AF889" s="142"/>
      <c r="AG889" s="146" t="s">
        <v>996</v>
      </c>
      <c r="AH889" s="144">
        <f t="shared" si="293"/>
        <v>265517894</v>
      </c>
      <c r="AI889" s="145">
        <f t="shared" si="294"/>
        <v>43725</v>
      </c>
      <c r="AJ889" s="144">
        <f t="shared" si="297"/>
        <v>1104</v>
      </c>
      <c r="AK889" s="142">
        <v>1.0</v>
      </c>
      <c r="AL889" s="146">
        <f t="shared" si="1039"/>
        <v>1104</v>
      </c>
      <c r="AM889" s="146">
        <f t="shared" ref="AM889:AM893" si="1153">AM888</f>
        <v>18</v>
      </c>
      <c r="AN889" s="134"/>
      <c r="AO889" s="134"/>
      <c r="AP889" s="134"/>
      <c r="AQ889" s="134"/>
      <c r="AR889" s="134"/>
      <c r="AS889" s="134"/>
      <c r="AT889" s="134"/>
      <c r="AU889" s="134"/>
      <c r="AV889" s="134"/>
      <c r="AW889" s="134"/>
      <c r="AX889" s="134"/>
      <c r="AY889" s="134"/>
      <c r="AZ889" s="134"/>
      <c r="BA889" s="134"/>
      <c r="BB889" s="134"/>
    </row>
    <row r="890">
      <c r="A890" s="293" t="str">
        <f>Data!A1203</f>
        <v>San Mateo County Council</v>
      </c>
      <c r="B890" s="140">
        <f>Data!E1203</f>
        <v>43725</v>
      </c>
      <c r="C890" s="142">
        <f t="shared" si="1151"/>
        <v>5281264</v>
      </c>
      <c r="D890" s="141">
        <f>Data!D1203+D889</f>
        <v>20778831</v>
      </c>
      <c r="E890" s="142">
        <f t="shared" ref="E890:U890" si="1152">E889</f>
        <v>6229645</v>
      </c>
      <c r="F890" s="142">
        <f t="shared" si="1152"/>
        <v>55955535</v>
      </c>
      <c r="G890" s="142">
        <f t="shared" si="1152"/>
        <v>30817800</v>
      </c>
      <c r="H890" s="142">
        <f t="shared" si="1152"/>
        <v>2108435</v>
      </c>
      <c r="I890" s="142">
        <f t="shared" si="1152"/>
        <v>17333842</v>
      </c>
      <c r="J890" s="142">
        <f t="shared" si="1152"/>
        <v>4894244</v>
      </c>
      <c r="K890" s="142">
        <f t="shared" si="1152"/>
        <v>8911670</v>
      </c>
      <c r="L890" s="142">
        <f t="shared" si="1152"/>
        <v>9281890</v>
      </c>
      <c r="M890" s="142">
        <f t="shared" si="1152"/>
        <v>21774</v>
      </c>
      <c r="N890" s="142">
        <f t="shared" si="1152"/>
        <v>46740672</v>
      </c>
      <c r="O890" s="142">
        <f t="shared" si="1152"/>
        <v>3559100</v>
      </c>
      <c r="P890" s="142">
        <f t="shared" si="1152"/>
        <v>148000</v>
      </c>
      <c r="Q890" s="142">
        <f t="shared" si="1152"/>
        <v>578396</v>
      </c>
      <c r="R890" s="142">
        <f t="shared" si="1152"/>
        <v>1371373</v>
      </c>
      <c r="S890" s="142">
        <f t="shared" si="1152"/>
        <v>6147539</v>
      </c>
      <c r="T890" s="142">
        <f t="shared" si="1152"/>
        <v>45478326</v>
      </c>
      <c r="U890" s="142">
        <f t="shared" si="1152"/>
        <v>649103</v>
      </c>
      <c r="V890" s="142"/>
      <c r="W890" s="142"/>
      <c r="X890" s="142"/>
      <c r="Y890" s="142"/>
      <c r="Z890" s="142"/>
      <c r="AA890" s="142"/>
      <c r="AB890" s="142"/>
      <c r="AC890" s="142"/>
      <c r="AD890" s="142"/>
      <c r="AE890" s="142"/>
      <c r="AF890" s="142"/>
      <c r="AG890" s="146" t="s">
        <v>996</v>
      </c>
      <c r="AH890" s="144">
        <f t="shared" si="293"/>
        <v>266287439</v>
      </c>
      <c r="AI890" s="145">
        <f t="shared" si="294"/>
        <v>43725</v>
      </c>
      <c r="AJ890" s="144">
        <f t="shared" si="297"/>
        <v>1105</v>
      </c>
      <c r="AK890" s="142">
        <v>1.0</v>
      </c>
      <c r="AL890" s="146">
        <f t="shared" si="1039"/>
        <v>1105</v>
      </c>
      <c r="AM890" s="146">
        <f t="shared" si="1153"/>
        <v>18</v>
      </c>
      <c r="AN890" s="134"/>
      <c r="AO890" s="134"/>
      <c r="AP890" s="134"/>
      <c r="AQ890" s="134"/>
      <c r="AR890" s="134"/>
      <c r="AS890" s="134"/>
      <c r="AT890" s="134"/>
      <c r="AU890" s="134"/>
      <c r="AV890" s="134"/>
      <c r="AW890" s="134"/>
      <c r="AX890" s="134"/>
      <c r="AY890" s="134"/>
      <c r="AZ890" s="134"/>
      <c r="BA890" s="134"/>
      <c r="BB890" s="134"/>
    </row>
    <row r="891">
      <c r="A891" s="293" t="str">
        <f>Data!A1217</f>
        <v>Taos County Council</v>
      </c>
      <c r="B891" s="140">
        <f>Data!E1217</f>
        <v>43725</v>
      </c>
      <c r="C891" s="142">
        <f t="shared" si="1151"/>
        <v>5281264</v>
      </c>
      <c r="D891" s="141">
        <f>Data!D1217+D890</f>
        <v>20811693</v>
      </c>
      <c r="E891" s="142">
        <f t="shared" ref="E891:U891" si="1154">E890</f>
        <v>6229645</v>
      </c>
      <c r="F891" s="142">
        <f t="shared" si="1154"/>
        <v>55955535</v>
      </c>
      <c r="G891" s="142">
        <f t="shared" si="1154"/>
        <v>30817800</v>
      </c>
      <c r="H891" s="142">
        <f t="shared" si="1154"/>
        <v>2108435</v>
      </c>
      <c r="I891" s="142">
        <f t="shared" si="1154"/>
        <v>17333842</v>
      </c>
      <c r="J891" s="142">
        <f t="shared" si="1154"/>
        <v>4894244</v>
      </c>
      <c r="K891" s="142">
        <f t="shared" si="1154"/>
        <v>8911670</v>
      </c>
      <c r="L891" s="142">
        <f t="shared" si="1154"/>
        <v>9281890</v>
      </c>
      <c r="M891" s="142">
        <f t="shared" si="1154"/>
        <v>21774</v>
      </c>
      <c r="N891" s="142">
        <f t="shared" si="1154"/>
        <v>46740672</v>
      </c>
      <c r="O891" s="142">
        <f t="shared" si="1154"/>
        <v>3559100</v>
      </c>
      <c r="P891" s="142">
        <f t="shared" si="1154"/>
        <v>148000</v>
      </c>
      <c r="Q891" s="142">
        <f t="shared" si="1154"/>
        <v>578396</v>
      </c>
      <c r="R891" s="142">
        <f t="shared" si="1154"/>
        <v>1371373</v>
      </c>
      <c r="S891" s="142">
        <f t="shared" si="1154"/>
        <v>6147539</v>
      </c>
      <c r="T891" s="142">
        <f t="shared" si="1154"/>
        <v>45478326</v>
      </c>
      <c r="U891" s="142">
        <f t="shared" si="1154"/>
        <v>649103</v>
      </c>
      <c r="V891" s="142"/>
      <c r="W891" s="142"/>
      <c r="X891" s="142"/>
      <c r="Y891" s="142"/>
      <c r="Z891" s="142"/>
      <c r="AA891" s="142"/>
      <c r="AB891" s="142"/>
      <c r="AC891" s="142"/>
      <c r="AD891" s="142"/>
      <c r="AE891" s="142"/>
      <c r="AF891" s="142"/>
      <c r="AG891" s="146" t="s">
        <v>996</v>
      </c>
      <c r="AH891" s="144">
        <f t="shared" si="293"/>
        <v>266320301</v>
      </c>
      <c r="AI891" s="145">
        <f t="shared" si="294"/>
        <v>43725</v>
      </c>
      <c r="AJ891" s="144">
        <f t="shared" si="297"/>
        <v>1106</v>
      </c>
      <c r="AK891" s="142">
        <v>1.0</v>
      </c>
      <c r="AL891" s="146">
        <f t="shared" si="1039"/>
        <v>1106</v>
      </c>
      <c r="AM891" s="146">
        <f t="shared" si="1153"/>
        <v>18</v>
      </c>
      <c r="AN891" s="134"/>
      <c r="AO891" s="134"/>
      <c r="AP891" s="134"/>
      <c r="AQ891" s="134"/>
      <c r="AR891" s="134"/>
      <c r="AS891" s="134"/>
      <c r="AT891" s="134"/>
      <c r="AU891" s="134"/>
      <c r="AV891" s="134"/>
      <c r="AW891" s="134"/>
      <c r="AX891" s="134"/>
      <c r="AY891" s="134"/>
      <c r="AZ891" s="134"/>
      <c r="BA891" s="134"/>
      <c r="BB891" s="134"/>
    </row>
    <row r="892">
      <c r="A892" s="293" t="str">
        <f>Data!A1202</f>
        <v>San José City Council</v>
      </c>
      <c r="B892" s="140">
        <f>Data!E1202</f>
        <v>43725</v>
      </c>
      <c r="C892" s="142">
        <f t="shared" si="1151"/>
        <v>5281264</v>
      </c>
      <c r="D892" s="192">
        <f t="shared" ref="D892:U892" si="1155">D891</f>
        <v>20811693</v>
      </c>
      <c r="E892" s="142">
        <f t="shared" si="1155"/>
        <v>6229645</v>
      </c>
      <c r="F892" s="142">
        <f t="shared" si="1155"/>
        <v>55955535</v>
      </c>
      <c r="G892" s="142">
        <f t="shared" si="1155"/>
        <v>30817800</v>
      </c>
      <c r="H892" s="142">
        <f t="shared" si="1155"/>
        <v>2108435</v>
      </c>
      <c r="I892" s="142">
        <f t="shared" si="1155"/>
        <v>17333842</v>
      </c>
      <c r="J892" s="142">
        <f t="shared" si="1155"/>
        <v>4894244</v>
      </c>
      <c r="K892" s="142">
        <f t="shared" si="1155"/>
        <v>8911670</v>
      </c>
      <c r="L892" s="142">
        <f t="shared" si="1155"/>
        <v>9281890</v>
      </c>
      <c r="M892" s="142">
        <f t="shared" si="1155"/>
        <v>21774</v>
      </c>
      <c r="N892" s="142">
        <f t="shared" si="1155"/>
        <v>46740672</v>
      </c>
      <c r="O892" s="142">
        <f t="shared" si="1155"/>
        <v>3559100</v>
      </c>
      <c r="P892" s="142">
        <f t="shared" si="1155"/>
        <v>148000</v>
      </c>
      <c r="Q892" s="142">
        <f t="shared" si="1155"/>
        <v>578396</v>
      </c>
      <c r="R892" s="142">
        <f t="shared" si="1155"/>
        <v>1371373</v>
      </c>
      <c r="S892" s="142">
        <f t="shared" si="1155"/>
        <v>6147539</v>
      </c>
      <c r="T892" s="142">
        <f t="shared" si="1155"/>
        <v>45478326</v>
      </c>
      <c r="U892" s="142">
        <f t="shared" si="1155"/>
        <v>649103</v>
      </c>
      <c r="V892" s="142"/>
      <c r="W892" s="142"/>
      <c r="X892" s="142"/>
      <c r="Y892" s="142"/>
      <c r="Z892" s="142"/>
      <c r="AA892" s="142"/>
      <c r="AB892" s="142"/>
      <c r="AC892" s="142"/>
      <c r="AD892" s="142"/>
      <c r="AE892" s="142"/>
      <c r="AF892" s="142"/>
      <c r="AG892" s="146" t="s">
        <v>996</v>
      </c>
      <c r="AH892" s="144">
        <f t="shared" si="293"/>
        <v>266320301</v>
      </c>
      <c r="AI892" s="145">
        <f t="shared" si="294"/>
        <v>43725</v>
      </c>
      <c r="AJ892" s="144">
        <f t="shared" si="297"/>
        <v>1107</v>
      </c>
      <c r="AK892" s="142">
        <v>1.0</v>
      </c>
      <c r="AL892" s="146">
        <f t="shared" si="1039"/>
        <v>1107</v>
      </c>
      <c r="AM892" s="146">
        <f t="shared" si="1153"/>
        <v>18</v>
      </c>
      <c r="AN892" s="134"/>
      <c r="AO892" s="134"/>
      <c r="AP892" s="134"/>
      <c r="AQ892" s="134"/>
      <c r="AR892" s="134"/>
      <c r="AS892" s="134"/>
      <c r="AT892" s="134"/>
      <c r="AU892" s="134"/>
      <c r="AV892" s="134"/>
      <c r="AW892" s="134"/>
      <c r="AX892" s="134"/>
      <c r="AY892" s="134"/>
      <c r="AZ892" s="134"/>
      <c r="BA892" s="134"/>
      <c r="BB892" s="134"/>
    </row>
    <row r="893">
      <c r="A893" s="293" t="str">
        <f>Data!A1221</f>
        <v>Worcester City Council</v>
      </c>
      <c r="B893" s="140">
        <f>Data!E1221</f>
        <v>43725</v>
      </c>
      <c r="C893" s="142">
        <f t="shared" si="1151"/>
        <v>5281264</v>
      </c>
      <c r="D893" s="210">
        <f>Data!D1221+D892</f>
        <v>20997570</v>
      </c>
      <c r="E893" s="142">
        <f t="shared" ref="E893:U893" si="1156">E892</f>
        <v>6229645</v>
      </c>
      <c r="F893" s="142">
        <f t="shared" si="1156"/>
        <v>55955535</v>
      </c>
      <c r="G893" s="142">
        <f t="shared" si="1156"/>
        <v>30817800</v>
      </c>
      <c r="H893" s="142">
        <f t="shared" si="1156"/>
        <v>2108435</v>
      </c>
      <c r="I893" s="142">
        <f t="shared" si="1156"/>
        <v>17333842</v>
      </c>
      <c r="J893" s="142">
        <f t="shared" si="1156"/>
        <v>4894244</v>
      </c>
      <c r="K893" s="142">
        <f t="shared" si="1156"/>
        <v>8911670</v>
      </c>
      <c r="L893" s="142">
        <f t="shared" si="1156"/>
        <v>9281890</v>
      </c>
      <c r="M893" s="142">
        <f t="shared" si="1156"/>
        <v>21774</v>
      </c>
      <c r="N893" s="142">
        <f t="shared" si="1156"/>
        <v>46740672</v>
      </c>
      <c r="O893" s="142">
        <f t="shared" si="1156"/>
        <v>3559100</v>
      </c>
      <c r="P893" s="142">
        <f t="shared" si="1156"/>
        <v>148000</v>
      </c>
      <c r="Q893" s="142">
        <f t="shared" si="1156"/>
        <v>578396</v>
      </c>
      <c r="R893" s="142">
        <f t="shared" si="1156"/>
        <v>1371373</v>
      </c>
      <c r="S893" s="142">
        <f t="shared" si="1156"/>
        <v>6147539</v>
      </c>
      <c r="T893" s="142">
        <f t="shared" si="1156"/>
        <v>45478326</v>
      </c>
      <c r="U893" s="142">
        <f t="shared" si="1156"/>
        <v>649103</v>
      </c>
      <c r="V893" s="142"/>
      <c r="W893" s="142"/>
      <c r="X893" s="142"/>
      <c r="Y893" s="142"/>
      <c r="Z893" s="142"/>
      <c r="AA893" s="142"/>
      <c r="AB893" s="142"/>
      <c r="AC893" s="142"/>
      <c r="AD893" s="142"/>
      <c r="AE893" s="142"/>
      <c r="AF893" s="142"/>
      <c r="AG893" s="146" t="s">
        <v>996</v>
      </c>
      <c r="AH893" s="144">
        <f t="shared" si="293"/>
        <v>266506178</v>
      </c>
      <c r="AI893" s="145">
        <f t="shared" si="294"/>
        <v>43725</v>
      </c>
      <c r="AJ893" s="144">
        <f t="shared" si="297"/>
        <v>1108</v>
      </c>
      <c r="AK893" s="142">
        <v>1.0</v>
      </c>
      <c r="AL893" s="146">
        <f t="shared" si="1039"/>
        <v>1108</v>
      </c>
      <c r="AM893" s="146">
        <f t="shared" si="1153"/>
        <v>18</v>
      </c>
      <c r="AN893" s="134"/>
      <c r="AO893" s="134"/>
      <c r="AP893" s="134"/>
      <c r="AQ893" s="134"/>
      <c r="AR893" s="134"/>
      <c r="AS893" s="134"/>
      <c r="AT893" s="134"/>
      <c r="AU893" s="134"/>
      <c r="AV893" s="134"/>
      <c r="AW893" s="134"/>
      <c r="AX893" s="134"/>
      <c r="AY893" s="134"/>
      <c r="AZ893" s="134"/>
      <c r="BA893" s="134"/>
      <c r="BB893" s="134"/>
    </row>
    <row r="894">
      <c r="A894" s="293" t="str">
        <f>Data!A50</f>
        <v>Hepburn Shire Council</v>
      </c>
      <c r="B894" s="140">
        <f>Data!E50</f>
        <v>43725</v>
      </c>
      <c r="C894" s="141">
        <f>Data!D50+C893</f>
        <v>5297076</v>
      </c>
      <c r="D894" s="142">
        <f t="shared" ref="D894:U894" si="1157">D893</f>
        <v>20997570</v>
      </c>
      <c r="E894" s="142">
        <f t="shared" si="1157"/>
        <v>6229645</v>
      </c>
      <c r="F894" s="142">
        <f t="shared" si="1157"/>
        <v>55955535</v>
      </c>
      <c r="G894" s="142">
        <f t="shared" si="1157"/>
        <v>30817800</v>
      </c>
      <c r="H894" s="142">
        <f t="shared" si="1157"/>
        <v>2108435</v>
      </c>
      <c r="I894" s="142">
        <f t="shared" si="1157"/>
        <v>17333842</v>
      </c>
      <c r="J894" s="142">
        <f t="shared" si="1157"/>
        <v>4894244</v>
      </c>
      <c r="K894" s="142">
        <f t="shared" si="1157"/>
        <v>8911670</v>
      </c>
      <c r="L894" s="142">
        <f t="shared" si="1157"/>
        <v>9281890</v>
      </c>
      <c r="M894" s="142">
        <f t="shared" si="1157"/>
        <v>21774</v>
      </c>
      <c r="N894" s="142">
        <f t="shared" si="1157"/>
        <v>46740672</v>
      </c>
      <c r="O894" s="142">
        <f t="shared" si="1157"/>
        <v>3559100</v>
      </c>
      <c r="P894" s="142">
        <f t="shared" si="1157"/>
        <v>148000</v>
      </c>
      <c r="Q894" s="142">
        <f t="shared" si="1157"/>
        <v>578396</v>
      </c>
      <c r="R894" s="142">
        <f t="shared" si="1157"/>
        <v>1371373</v>
      </c>
      <c r="S894" s="142">
        <f t="shared" si="1157"/>
        <v>6147539</v>
      </c>
      <c r="T894" s="142">
        <f t="shared" si="1157"/>
        <v>45478326</v>
      </c>
      <c r="U894" s="142">
        <f t="shared" si="1157"/>
        <v>649103</v>
      </c>
      <c r="V894" s="142"/>
      <c r="W894" s="142"/>
      <c r="X894" s="142"/>
      <c r="Y894" s="142"/>
      <c r="Z894" s="142"/>
      <c r="AA894" s="142"/>
      <c r="AB894" s="142"/>
      <c r="AC894" s="142"/>
      <c r="AD894" s="142"/>
      <c r="AE894" s="142"/>
      <c r="AF894" s="142"/>
      <c r="AG894" s="146" t="s">
        <v>974</v>
      </c>
      <c r="AH894" s="144">
        <f t="shared" si="293"/>
        <v>266521990</v>
      </c>
      <c r="AI894" s="145">
        <f t="shared" si="294"/>
        <v>43725</v>
      </c>
      <c r="AJ894" s="144">
        <f t="shared" si="297"/>
        <v>1109</v>
      </c>
      <c r="AK894" s="142">
        <v>1.0</v>
      </c>
      <c r="AL894" s="146">
        <f t="shared" si="1039"/>
        <v>1109</v>
      </c>
      <c r="AM894" s="146">
        <f>AM892</f>
        <v>18</v>
      </c>
      <c r="AN894" s="134"/>
      <c r="AO894" s="134"/>
      <c r="AP894" s="134"/>
      <c r="AQ894" s="134"/>
      <c r="AR894" s="134"/>
      <c r="AS894" s="134"/>
      <c r="AT894" s="134"/>
      <c r="AU894" s="134"/>
      <c r="AV894" s="134"/>
      <c r="AW894" s="134"/>
      <c r="AX894" s="134"/>
      <c r="AY894" s="134"/>
      <c r="AZ894" s="134"/>
      <c r="BA894" s="134"/>
      <c r="BB894" s="134"/>
    </row>
    <row r="895">
      <c r="A895" s="293" t="str">
        <f>Data!A40</f>
        <v>Denmark Shire Council</v>
      </c>
      <c r="B895" s="140">
        <f>Data!E40</f>
        <v>43725</v>
      </c>
      <c r="C895" s="141">
        <f>Data!D40+C894</f>
        <v>5303230</v>
      </c>
      <c r="D895" s="142">
        <f t="shared" ref="D895:U895" si="1158">D894</f>
        <v>20997570</v>
      </c>
      <c r="E895" s="142">
        <f t="shared" si="1158"/>
        <v>6229645</v>
      </c>
      <c r="F895" s="142">
        <f t="shared" si="1158"/>
        <v>55955535</v>
      </c>
      <c r="G895" s="142">
        <f t="shared" si="1158"/>
        <v>30817800</v>
      </c>
      <c r="H895" s="142">
        <f t="shared" si="1158"/>
        <v>2108435</v>
      </c>
      <c r="I895" s="142">
        <f t="shared" si="1158"/>
        <v>17333842</v>
      </c>
      <c r="J895" s="142">
        <f t="shared" si="1158"/>
        <v>4894244</v>
      </c>
      <c r="K895" s="142">
        <f t="shared" si="1158"/>
        <v>8911670</v>
      </c>
      <c r="L895" s="142">
        <f t="shared" si="1158"/>
        <v>9281890</v>
      </c>
      <c r="M895" s="142">
        <f t="shared" si="1158"/>
        <v>21774</v>
      </c>
      <c r="N895" s="142">
        <f t="shared" si="1158"/>
        <v>46740672</v>
      </c>
      <c r="O895" s="142">
        <f t="shared" si="1158"/>
        <v>3559100</v>
      </c>
      <c r="P895" s="142">
        <f t="shared" si="1158"/>
        <v>148000</v>
      </c>
      <c r="Q895" s="142">
        <f t="shared" si="1158"/>
        <v>578396</v>
      </c>
      <c r="R895" s="142">
        <f t="shared" si="1158"/>
        <v>1371373</v>
      </c>
      <c r="S895" s="142">
        <f t="shared" si="1158"/>
        <v>6147539</v>
      </c>
      <c r="T895" s="142">
        <f t="shared" si="1158"/>
        <v>45478326</v>
      </c>
      <c r="U895" s="142">
        <f t="shared" si="1158"/>
        <v>649103</v>
      </c>
      <c r="V895" s="142"/>
      <c r="W895" s="142"/>
      <c r="X895" s="142"/>
      <c r="Y895" s="142"/>
      <c r="Z895" s="142"/>
      <c r="AA895" s="142"/>
      <c r="AB895" s="142"/>
      <c r="AC895" s="142"/>
      <c r="AD895" s="142"/>
      <c r="AE895" s="142"/>
      <c r="AF895" s="142"/>
      <c r="AG895" s="146" t="s">
        <v>974</v>
      </c>
      <c r="AH895" s="144">
        <f t="shared" si="293"/>
        <v>266528144</v>
      </c>
      <c r="AI895" s="145">
        <f t="shared" si="294"/>
        <v>43725</v>
      </c>
      <c r="AJ895" s="144">
        <f t="shared" si="297"/>
        <v>1110</v>
      </c>
      <c r="AK895" s="142">
        <v>1.0</v>
      </c>
      <c r="AL895" s="146">
        <f t="shared" si="1039"/>
        <v>1110</v>
      </c>
      <c r="AM895" s="146">
        <f t="shared" ref="AM895:AM898" si="1160">AM894</f>
        <v>18</v>
      </c>
      <c r="AN895" s="134"/>
      <c r="AO895" s="134"/>
      <c r="AP895" s="134"/>
      <c r="AQ895" s="134"/>
      <c r="AR895" s="134"/>
      <c r="AS895" s="134"/>
      <c r="AT895" s="134"/>
      <c r="AU895" s="134"/>
      <c r="AV895" s="134"/>
      <c r="AW895" s="134"/>
      <c r="AX895" s="134"/>
      <c r="AY895" s="134"/>
      <c r="AZ895" s="134"/>
      <c r="BA895" s="134"/>
      <c r="BB895" s="134"/>
    </row>
    <row r="896">
      <c r="A896" s="293" t="str">
        <f>Data!A654</f>
        <v>Kenora City Council</v>
      </c>
      <c r="B896" s="140">
        <f>Data!E654</f>
        <v>43725</v>
      </c>
      <c r="C896" s="142">
        <f t="shared" ref="C896:U896" si="1159">C895</f>
        <v>5303230</v>
      </c>
      <c r="D896" s="142">
        <f t="shared" si="1159"/>
        <v>20997570</v>
      </c>
      <c r="E896" s="142">
        <f t="shared" si="1159"/>
        <v>6229645</v>
      </c>
      <c r="F896" s="142">
        <f t="shared" si="1159"/>
        <v>55955535</v>
      </c>
      <c r="G896" s="192">
        <f t="shared" si="1159"/>
        <v>30817800</v>
      </c>
      <c r="H896" s="142">
        <f t="shared" si="1159"/>
        <v>2108435</v>
      </c>
      <c r="I896" s="142">
        <f t="shared" si="1159"/>
        <v>17333842</v>
      </c>
      <c r="J896" s="142">
        <f t="shared" si="1159"/>
        <v>4894244</v>
      </c>
      <c r="K896" s="142">
        <f t="shared" si="1159"/>
        <v>8911670</v>
      </c>
      <c r="L896" s="142">
        <f t="shared" si="1159"/>
        <v>9281890</v>
      </c>
      <c r="M896" s="142">
        <f t="shared" si="1159"/>
        <v>21774</v>
      </c>
      <c r="N896" s="142">
        <f t="shared" si="1159"/>
        <v>46740672</v>
      </c>
      <c r="O896" s="142">
        <f t="shared" si="1159"/>
        <v>3559100</v>
      </c>
      <c r="P896" s="142">
        <f t="shared" si="1159"/>
        <v>148000</v>
      </c>
      <c r="Q896" s="142">
        <f t="shared" si="1159"/>
        <v>578396</v>
      </c>
      <c r="R896" s="142">
        <f t="shared" si="1159"/>
        <v>1371373</v>
      </c>
      <c r="S896" s="142">
        <f t="shared" si="1159"/>
        <v>6147539</v>
      </c>
      <c r="T896" s="142">
        <f t="shared" si="1159"/>
        <v>45478326</v>
      </c>
      <c r="U896" s="142">
        <f t="shared" si="1159"/>
        <v>649103</v>
      </c>
      <c r="V896" s="142"/>
      <c r="W896" s="142"/>
      <c r="X896" s="142"/>
      <c r="Y896" s="142"/>
      <c r="Z896" s="142"/>
      <c r="AA896" s="142"/>
      <c r="AB896" s="142"/>
      <c r="AC896" s="142"/>
      <c r="AD896" s="142"/>
      <c r="AE896" s="142"/>
      <c r="AF896" s="142"/>
      <c r="AG896" s="146" t="s">
        <v>1206</v>
      </c>
      <c r="AH896" s="144">
        <f t="shared" si="293"/>
        <v>266528144</v>
      </c>
      <c r="AI896" s="145">
        <f t="shared" si="294"/>
        <v>43725</v>
      </c>
      <c r="AJ896" s="144">
        <f t="shared" si="297"/>
        <v>1111</v>
      </c>
      <c r="AK896" s="142">
        <v>1.0</v>
      </c>
      <c r="AL896" s="146">
        <f t="shared" si="1039"/>
        <v>1111</v>
      </c>
      <c r="AM896" s="146">
        <f t="shared" si="1160"/>
        <v>18</v>
      </c>
      <c r="AN896" s="134"/>
      <c r="AO896" s="134"/>
      <c r="AP896" s="134"/>
      <c r="AQ896" s="134"/>
      <c r="AR896" s="134"/>
      <c r="AS896" s="134"/>
      <c r="AT896" s="134"/>
      <c r="AU896" s="134"/>
      <c r="AV896" s="134"/>
      <c r="AW896" s="134"/>
      <c r="AX896" s="134"/>
      <c r="AY896" s="134"/>
      <c r="AZ896" s="134"/>
      <c r="BA896" s="134"/>
      <c r="BB896" s="134"/>
    </row>
    <row r="897">
      <c r="A897" s="293" t="str">
        <f>Data!A933</f>
        <v>Paderno Dugnano City Council</v>
      </c>
      <c r="B897" s="140">
        <f>Data!E933</f>
        <v>43725</v>
      </c>
      <c r="C897" s="142">
        <f t="shared" ref="C897:H897" si="1161">C896</f>
        <v>5303230</v>
      </c>
      <c r="D897" s="142">
        <f t="shared" si="1161"/>
        <v>20997570</v>
      </c>
      <c r="E897" s="142">
        <f t="shared" si="1161"/>
        <v>6229645</v>
      </c>
      <c r="F897" s="142">
        <f t="shared" si="1161"/>
        <v>55955535</v>
      </c>
      <c r="G897" s="142">
        <f t="shared" si="1161"/>
        <v>30817800</v>
      </c>
      <c r="H897" s="142">
        <f t="shared" si="1161"/>
        <v>2108435</v>
      </c>
      <c r="I897" s="210">
        <f>Data!D933+I896</f>
        <v>17380217</v>
      </c>
      <c r="J897" s="142">
        <f t="shared" ref="J897:U897" si="1162">J896</f>
        <v>4894244</v>
      </c>
      <c r="K897" s="142">
        <f t="shared" si="1162"/>
        <v>8911670</v>
      </c>
      <c r="L897" s="142">
        <f t="shared" si="1162"/>
        <v>9281890</v>
      </c>
      <c r="M897" s="142">
        <f t="shared" si="1162"/>
        <v>21774</v>
      </c>
      <c r="N897" s="142">
        <f t="shared" si="1162"/>
        <v>46740672</v>
      </c>
      <c r="O897" s="142">
        <f t="shared" si="1162"/>
        <v>3559100</v>
      </c>
      <c r="P897" s="142">
        <f t="shared" si="1162"/>
        <v>148000</v>
      </c>
      <c r="Q897" s="142">
        <f t="shared" si="1162"/>
        <v>578396</v>
      </c>
      <c r="R897" s="142">
        <f t="shared" si="1162"/>
        <v>1371373</v>
      </c>
      <c r="S897" s="142">
        <f t="shared" si="1162"/>
        <v>6147539</v>
      </c>
      <c r="T897" s="142">
        <f t="shared" si="1162"/>
        <v>45478326</v>
      </c>
      <c r="U897" s="142">
        <f t="shared" si="1162"/>
        <v>649103</v>
      </c>
      <c r="V897" s="142"/>
      <c r="W897" s="142"/>
      <c r="X897" s="142"/>
      <c r="Y897" s="142"/>
      <c r="Z897" s="142"/>
      <c r="AA897" s="142"/>
      <c r="AB897" s="142"/>
      <c r="AC897" s="142"/>
      <c r="AD897" s="142"/>
      <c r="AE897" s="142"/>
      <c r="AF897" s="142"/>
      <c r="AG897" s="168" t="s">
        <v>2288</v>
      </c>
      <c r="AH897" s="144">
        <f t="shared" si="293"/>
        <v>266574519</v>
      </c>
      <c r="AI897" s="145">
        <f t="shared" si="294"/>
        <v>43725</v>
      </c>
      <c r="AJ897" s="144">
        <f t="shared" si="297"/>
        <v>1112</v>
      </c>
      <c r="AK897" s="142">
        <v>1.0</v>
      </c>
      <c r="AL897" s="146">
        <f t="shared" si="1039"/>
        <v>1112</v>
      </c>
      <c r="AM897" s="146">
        <f t="shared" si="1160"/>
        <v>18</v>
      </c>
      <c r="AN897" s="134"/>
      <c r="AO897" s="134"/>
      <c r="AP897" s="134"/>
      <c r="AQ897" s="134"/>
      <c r="AR897" s="134"/>
      <c r="AS897" s="134"/>
      <c r="AT897" s="134"/>
      <c r="AU897" s="134"/>
      <c r="AV897" s="134"/>
      <c r="AW897" s="134"/>
      <c r="AX897" s="134"/>
      <c r="AY897" s="134"/>
      <c r="AZ897" s="134"/>
      <c r="BA897" s="134"/>
      <c r="BB897" s="134"/>
    </row>
    <row r="898">
      <c r="A898" s="293" t="str">
        <f>Data!A942</f>
        <v>Preganziol Municipal Council</v>
      </c>
      <c r="B898" s="140">
        <f>Data!E942</f>
        <v>43725</v>
      </c>
      <c r="C898" s="142">
        <f t="shared" ref="C898:H898" si="1163">C897</f>
        <v>5303230</v>
      </c>
      <c r="D898" s="142">
        <f t="shared" si="1163"/>
        <v>20997570</v>
      </c>
      <c r="E898" s="142">
        <f t="shared" si="1163"/>
        <v>6229645</v>
      </c>
      <c r="F898" s="142">
        <f t="shared" si="1163"/>
        <v>55955535</v>
      </c>
      <c r="G898" s="142">
        <f t="shared" si="1163"/>
        <v>30817800</v>
      </c>
      <c r="H898" s="142">
        <f t="shared" si="1163"/>
        <v>2108435</v>
      </c>
      <c r="I898" s="210">
        <f>Data!D942+I897</f>
        <v>17397108</v>
      </c>
      <c r="J898" s="142">
        <f t="shared" ref="J898:U898" si="1164">J897</f>
        <v>4894244</v>
      </c>
      <c r="K898" s="142">
        <f t="shared" si="1164"/>
        <v>8911670</v>
      </c>
      <c r="L898" s="142">
        <f t="shared" si="1164"/>
        <v>9281890</v>
      </c>
      <c r="M898" s="142">
        <f t="shared" si="1164"/>
        <v>21774</v>
      </c>
      <c r="N898" s="142">
        <f t="shared" si="1164"/>
        <v>46740672</v>
      </c>
      <c r="O898" s="142">
        <f t="shared" si="1164"/>
        <v>3559100</v>
      </c>
      <c r="P898" s="142">
        <f t="shared" si="1164"/>
        <v>148000</v>
      </c>
      <c r="Q898" s="142">
        <f t="shared" si="1164"/>
        <v>578396</v>
      </c>
      <c r="R898" s="142">
        <f t="shared" si="1164"/>
        <v>1371373</v>
      </c>
      <c r="S898" s="142">
        <f t="shared" si="1164"/>
        <v>6147539</v>
      </c>
      <c r="T898" s="142">
        <f t="shared" si="1164"/>
        <v>45478326</v>
      </c>
      <c r="U898" s="142">
        <f t="shared" si="1164"/>
        <v>649103</v>
      </c>
      <c r="V898" s="142"/>
      <c r="W898" s="142"/>
      <c r="X898" s="142"/>
      <c r="Y898" s="142"/>
      <c r="Z898" s="142"/>
      <c r="AA898" s="142"/>
      <c r="AB898" s="142"/>
      <c r="AC898" s="142"/>
      <c r="AD898" s="142"/>
      <c r="AE898" s="142"/>
      <c r="AF898" s="142"/>
      <c r="AG898" s="168" t="s">
        <v>2288</v>
      </c>
      <c r="AH898" s="144">
        <f t="shared" si="293"/>
        <v>266591410</v>
      </c>
      <c r="AI898" s="145">
        <f t="shared" si="294"/>
        <v>43725</v>
      </c>
      <c r="AJ898" s="144">
        <f t="shared" si="297"/>
        <v>1113</v>
      </c>
      <c r="AK898" s="142">
        <v>1.0</v>
      </c>
      <c r="AL898" s="146">
        <f t="shared" si="1039"/>
        <v>1113</v>
      </c>
      <c r="AM898" s="146">
        <f t="shared" si="1160"/>
        <v>18</v>
      </c>
      <c r="AN898" s="134"/>
      <c r="AO898" s="134"/>
      <c r="AP898" s="134"/>
      <c r="AQ898" s="134"/>
      <c r="AR898" s="134"/>
      <c r="AS898" s="134"/>
      <c r="AT898" s="134"/>
      <c r="AU898" s="134"/>
      <c r="AV898" s="134"/>
      <c r="AW898" s="134"/>
      <c r="AX898" s="134"/>
      <c r="AY898" s="134"/>
      <c r="AZ898" s="134"/>
      <c r="BA898" s="134"/>
      <c r="BB898" s="134"/>
    </row>
    <row r="899">
      <c r="A899" s="293" t="str">
        <f>Data!A556</f>
        <v>Trowbridge Town Council</v>
      </c>
      <c r="B899" s="140">
        <f>Data!E556</f>
        <v>43725</v>
      </c>
      <c r="C899" s="142">
        <f t="shared" ref="C899:U899" si="1165">C898</f>
        <v>5303230</v>
      </c>
      <c r="D899" s="142">
        <f t="shared" si="1165"/>
        <v>20997570</v>
      </c>
      <c r="E899" s="142">
        <f t="shared" si="1165"/>
        <v>6229645</v>
      </c>
      <c r="F899" s="176">
        <f t="shared" si="1165"/>
        <v>55955535</v>
      </c>
      <c r="G899" s="142">
        <f t="shared" si="1165"/>
        <v>30817800</v>
      </c>
      <c r="H899" s="142">
        <f t="shared" si="1165"/>
        <v>2108435</v>
      </c>
      <c r="I899" s="142">
        <f t="shared" si="1165"/>
        <v>17397108</v>
      </c>
      <c r="J899" s="142">
        <f t="shared" si="1165"/>
        <v>4894244</v>
      </c>
      <c r="K899" s="142">
        <f t="shared" si="1165"/>
        <v>8911670</v>
      </c>
      <c r="L899" s="142">
        <f t="shared" si="1165"/>
        <v>9281890</v>
      </c>
      <c r="M899" s="142">
        <f t="shared" si="1165"/>
        <v>21774</v>
      </c>
      <c r="N899" s="142">
        <f t="shared" si="1165"/>
        <v>46740672</v>
      </c>
      <c r="O899" s="142">
        <f t="shared" si="1165"/>
        <v>3559100</v>
      </c>
      <c r="P899" s="142">
        <f t="shared" si="1165"/>
        <v>148000</v>
      </c>
      <c r="Q899" s="142">
        <f t="shared" si="1165"/>
        <v>578396</v>
      </c>
      <c r="R899" s="142">
        <f t="shared" si="1165"/>
        <v>1371373</v>
      </c>
      <c r="S899" s="142">
        <f t="shared" si="1165"/>
        <v>6147539</v>
      </c>
      <c r="T899" s="142">
        <f t="shared" si="1165"/>
        <v>45478326</v>
      </c>
      <c r="U899" s="142">
        <f t="shared" si="1165"/>
        <v>649103</v>
      </c>
      <c r="V899" s="142"/>
      <c r="W899" s="142"/>
      <c r="X899" s="142"/>
      <c r="Y899" s="142"/>
      <c r="Z899" s="142"/>
      <c r="AA899" s="142"/>
      <c r="AB899" s="142"/>
      <c r="AC899" s="142"/>
      <c r="AD899" s="142"/>
      <c r="AE899" s="142"/>
      <c r="AF899" s="142"/>
      <c r="AG899" s="168" t="s">
        <v>1284</v>
      </c>
      <c r="AH899" s="144">
        <f t="shared" si="293"/>
        <v>266591410</v>
      </c>
      <c r="AI899" s="145">
        <f t="shared" si="294"/>
        <v>43725</v>
      </c>
      <c r="AJ899" s="144">
        <f t="shared" si="297"/>
        <v>1114</v>
      </c>
      <c r="AK899" s="142">
        <v>1.0</v>
      </c>
      <c r="AL899" s="146">
        <f t="shared" si="1039"/>
        <v>1114</v>
      </c>
      <c r="AM899" s="146">
        <f t="shared" ref="AM899:AM900" si="1167">AM896</f>
        <v>18</v>
      </c>
      <c r="AN899" s="134"/>
      <c r="AO899" s="134"/>
      <c r="AP899" s="134"/>
      <c r="AQ899" s="134"/>
      <c r="AR899" s="134"/>
      <c r="AS899" s="134"/>
      <c r="AT899" s="134"/>
      <c r="AU899" s="134"/>
      <c r="AV899" s="134"/>
      <c r="AW899" s="134"/>
      <c r="AX899" s="134"/>
      <c r="AY899" s="134"/>
      <c r="AZ899" s="134"/>
      <c r="BA899" s="134"/>
      <c r="BB899" s="134"/>
    </row>
    <row r="900">
      <c r="A900" s="293" t="str">
        <f>Data!A275</f>
        <v>East Harptree Parish Council</v>
      </c>
      <c r="B900" s="140">
        <f>Data!E275</f>
        <v>43725</v>
      </c>
      <c r="C900" s="142">
        <f t="shared" ref="C900:U900" si="1166">C899</f>
        <v>5303230</v>
      </c>
      <c r="D900" s="142">
        <f t="shared" si="1166"/>
        <v>20997570</v>
      </c>
      <c r="E900" s="142">
        <f t="shared" si="1166"/>
        <v>6229645</v>
      </c>
      <c r="F900" s="176">
        <f t="shared" si="1166"/>
        <v>55955535</v>
      </c>
      <c r="G900" s="142">
        <f t="shared" si="1166"/>
        <v>30817800</v>
      </c>
      <c r="H900" s="142">
        <f t="shared" si="1166"/>
        <v>2108435</v>
      </c>
      <c r="I900" s="142">
        <f t="shared" si="1166"/>
        <v>17397108</v>
      </c>
      <c r="J900" s="142">
        <f t="shared" si="1166"/>
        <v>4894244</v>
      </c>
      <c r="K900" s="142">
        <f t="shared" si="1166"/>
        <v>8911670</v>
      </c>
      <c r="L900" s="142">
        <f t="shared" si="1166"/>
        <v>9281890</v>
      </c>
      <c r="M900" s="142">
        <f t="shared" si="1166"/>
        <v>21774</v>
      </c>
      <c r="N900" s="142">
        <f t="shared" si="1166"/>
        <v>46740672</v>
      </c>
      <c r="O900" s="142">
        <f t="shared" si="1166"/>
        <v>3559100</v>
      </c>
      <c r="P900" s="142">
        <f t="shared" si="1166"/>
        <v>148000</v>
      </c>
      <c r="Q900" s="142">
        <f t="shared" si="1166"/>
        <v>578396</v>
      </c>
      <c r="R900" s="142">
        <f t="shared" si="1166"/>
        <v>1371373</v>
      </c>
      <c r="S900" s="142">
        <f t="shared" si="1166"/>
        <v>6147539</v>
      </c>
      <c r="T900" s="142">
        <f t="shared" si="1166"/>
        <v>45478326</v>
      </c>
      <c r="U900" s="142">
        <f t="shared" si="1166"/>
        <v>649103</v>
      </c>
      <c r="V900" s="142"/>
      <c r="W900" s="142"/>
      <c r="X900" s="142"/>
      <c r="Y900" s="142"/>
      <c r="Z900" s="142"/>
      <c r="AA900" s="142"/>
      <c r="AB900" s="142"/>
      <c r="AC900" s="142"/>
      <c r="AD900" s="142"/>
      <c r="AE900" s="142"/>
      <c r="AF900" s="142"/>
      <c r="AG900" s="168" t="s">
        <v>1284</v>
      </c>
      <c r="AH900" s="144">
        <f t="shared" si="293"/>
        <v>266591410</v>
      </c>
      <c r="AI900" s="145">
        <f t="shared" si="294"/>
        <v>43725</v>
      </c>
      <c r="AJ900" s="144">
        <f t="shared" si="297"/>
        <v>1115</v>
      </c>
      <c r="AK900" s="142">
        <v>1.0</v>
      </c>
      <c r="AL900" s="146">
        <f t="shared" si="1039"/>
        <v>1115</v>
      </c>
      <c r="AM900" s="146">
        <f t="shared" si="1167"/>
        <v>18</v>
      </c>
      <c r="AN900" s="134"/>
      <c r="AO900" s="134"/>
      <c r="AP900" s="134"/>
      <c r="AQ900" s="134"/>
      <c r="AR900" s="134"/>
      <c r="AS900" s="134"/>
      <c r="AT900" s="134"/>
      <c r="AU900" s="134"/>
      <c r="AV900" s="134"/>
      <c r="AW900" s="134"/>
      <c r="AX900" s="134"/>
      <c r="AY900" s="134"/>
      <c r="AZ900" s="134"/>
      <c r="BA900" s="134"/>
      <c r="BB900" s="134"/>
    </row>
    <row r="901">
      <c r="A901" s="293" t="str">
        <f>Data!A591</f>
        <v>Westminster City Council</v>
      </c>
      <c r="B901" s="140">
        <f>Data!E591</f>
        <v>43726</v>
      </c>
      <c r="C901" s="142">
        <f t="shared" ref="C901:U901" si="1168">C900</f>
        <v>5303230</v>
      </c>
      <c r="D901" s="142">
        <f t="shared" si="1168"/>
        <v>20997570</v>
      </c>
      <c r="E901" s="142">
        <f t="shared" si="1168"/>
        <v>6229645</v>
      </c>
      <c r="F901" s="176">
        <f t="shared" si="1168"/>
        <v>55955535</v>
      </c>
      <c r="G901" s="142">
        <f t="shared" si="1168"/>
        <v>30817800</v>
      </c>
      <c r="H901" s="142">
        <f t="shared" si="1168"/>
        <v>2108435</v>
      </c>
      <c r="I901" s="142">
        <f t="shared" si="1168"/>
        <v>17397108</v>
      </c>
      <c r="J901" s="142">
        <f t="shared" si="1168"/>
        <v>4894244</v>
      </c>
      <c r="K901" s="142">
        <f t="shared" si="1168"/>
        <v>8911670</v>
      </c>
      <c r="L901" s="142">
        <f t="shared" si="1168"/>
        <v>9281890</v>
      </c>
      <c r="M901" s="142">
        <f t="shared" si="1168"/>
        <v>21774</v>
      </c>
      <c r="N901" s="142">
        <f t="shared" si="1168"/>
        <v>46740672</v>
      </c>
      <c r="O901" s="142">
        <f t="shared" si="1168"/>
        <v>3559100</v>
      </c>
      <c r="P901" s="142">
        <f t="shared" si="1168"/>
        <v>148000</v>
      </c>
      <c r="Q901" s="142">
        <f t="shared" si="1168"/>
        <v>578396</v>
      </c>
      <c r="R901" s="142">
        <f t="shared" si="1168"/>
        <v>1371373</v>
      </c>
      <c r="S901" s="142">
        <f t="shared" si="1168"/>
        <v>6147539</v>
      </c>
      <c r="T901" s="142">
        <f t="shared" si="1168"/>
        <v>45478326</v>
      </c>
      <c r="U901" s="142">
        <f t="shared" si="1168"/>
        <v>649103</v>
      </c>
      <c r="V901" s="142"/>
      <c r="W901" s="142"/>
      <c r="X901" s="142"/>
      <c r="Y901" s="142"/>
      <c r="Z901" s="142"/>
      <c r="AA901" s="142"/>
      <c r="AB901" s="142"/>
      <c r="AC901" s="142"/>
      <c r="AD901" s="142"/>
      <c r="AE901" s="142"/>
      <c r="AF901" s="142"/>
      <c r="AG901" s="146" t="s">
        <v>1284</v>
      </c>
      <c r="AH901" s="144">
        <f t="shared" si="293"/>
        <v>266591410</v>
      </c>
      <c r="AI901" s="145">
        <f t="shared" si="294"/>
        <v>43726</v>
      </c>
      <c r="AJ901" s="144">
        <f t="shared" si="297"/>
        <v>1116</v>
      </c>
      <c r="AK901" s="142">
        <v>1.0</v>
      </c>
      <c r="AL901" s="146">
        <f t="shared" si="1039"/>
        <v>1116</v>
      </c>
      <c r="AM901" s="146">
        <f>AM896</f>
        <v>18</v>
      </c>
      <c r="AN901" s="134"/>
      <c r="AO901" s="134"/>
      <c r="AP901" s="134"/>
      <c r="AQ901" s="134"/>
      <c r="AR901" s="134"/>
      <c r="AS901" s="134"/>
      <c r="AT901" s="134"/>
      <c r="AU901" s="134"/>
      <c r="AV901" s="134"/>
      <c r="AW901" s="134"/>
      <c r="AX901" s="134"/>
      <c r="AY901" s="134"/>
      <c r="AZ901" s="134"/>
      <c r="BA901" s="134"/>
      <c r="BB901" s="134"/>
    </row>
    <row r="902">
      <c r="A902" s="293" t="str">
        <f>Data!A573</f>
        <v>Waverley Borough Council</v>
      </c>
      <c r="B902" s="140">
        <f>Data!E573</f>
        <v>43726</v>
      </c>
      <c r="C902" s="142">
        <f t="shared" ref="C902:U902" si="1169">C901</f>
        <v>5303230</v>
      </c>
      <c r="D902" s="142">
        <f t="shared" si="1169"/>
        <v>20997570</v>
      </c>
      <c r="E902" s="142">
        <f t="shared" si="1169"/>
        <v>6229645</v>
      </c>
      <c r="F902" s="192">
        <f t="shared" si="1169"/>
        <v>55955535</v>
      </c>
      <c r="G902" s="142">
        <f t="shared" si="1169"/>
        <v>30817800</v>
      </c>
      <c r="H902" s="142">
        <f t="shared" si="1169"/>
        <v>2108435</v>
      </c>
      <c r="I902" s="142">
        <f t="shared" si="1169"/>
        <v>17397108</v>
      </c>
      <c r="J902" s="142">
        <f t="shared" si="1169"/>
        <v>4894244</v>
      </c>
      <c r="K902" s="142">
        <f t="shared" si="1169"/>
        <v>8911670</v>
      </c>
      <c r="L902" s="142">
        <f t="shared" si="1169"/>
        <v>9281890</v>
      </c>
      <c r="M902" s="142">
        <f t="shared" si="1169"/>
        <v>21774</v>
      </c>
      <c r="N902" s="142">
        <f t="shared" si="1169"/>
        <v>46740672</v>
      </c>
      <c r="O902" s="142">
        <f t="shared" si="1169"/>
        <v>3559100</v>
      </c>
      <c r="P902" s="142">
        <f t="shared" si="1169"/>
        <v>148000</v>
      </c>
      <c r="Q902" s="142">
        <f t="shared" si="1169"/>
        <v>578396</v>
      </c>
      <c r="R902" s="142">
        <f t="shared" si="1169"/>
        <v>1371373</v>
      </c>
      <c r="S902" s="142">
        <f t="shared" si="1169"/>
        <v>6147539</v>
      </c>
      <c r="T902" s="142">
        <f t="shared" si="1169"/>
        <v>45478326</v>
      </c>
      <c r="U902" s="142">
        <f t="shared" si="1169"/>
        <v>649103</v>
      </c>
      <c r="V902" s="142"/>
      <c r="W902" s="142"/>
      <c r="X902" s="142"/>
      <c r="Y902" s="142"/>
      <c r="Z902" s="142"/>
      <c r="AA902" s="142"/>
      <c r="AB902" s="142"/>
      <c r="AC902" s="142"/>
      <c r="AD902" s="142"/>
      <c r="AE902" s="142"/>
      <c r="AF902" s="142"/>
      <c r="AG902" s="146" t="s">
        <v>1284</v>
      </c>
      <c r="AH902" s="144">
        <f t="shared" si="293"/>
        <v>266591410</v>
      </c>
      <c r="AI902" s="145">
        <f t="shared" si="294"/>
        <v>43726</v>
      </c>
      <c r="AJ902" s="144">
        <f t="shared" si="297"/>
        <v>1117</v>
      </c>
      <c r="AK902" s="142">
        <v>1.0</v>
      </c>
      <c r="AL902" s="146">
        <f t="shared" si="1039"/>
        <v>1117</v>
      </c>
      <c r="AM902" s="146">
        <f t="shared" ref="AM902:AM904" si="1172">AM901</f>
        <v>18</v>
      </c>
      <c r="AN902" s="134"/>
      <c r="AO902" s="134"/>
      <c r="AP902" s="134"/>
      <c r="AQ902" s="134"/>
      <c r="AR902" s="134"/>
      <c r="AS902" s="134"/>
      <c r="AT902" s="134"/>
      <c r="AU902" s="134"/>
      <c r="AV902" s="134"/>
      <c r="AW902" s="134"/>
      <c r="AX902" s="134"/>
      <c r="AY902" s="134"/>
      <c r="AZ902" s="134"/>
      <c r="BA902" s="134"/>
      <c r="BB902" s="134"/>
    </row>
    <row r="903">
      <c r="A903" s="293" t="str">
        <f>Data!A170</f>
        <v>Aylesbury Vale District Council</v>
      </c>
      <c r="B903" s="140">
        <f>Data!E170</f>
        <v>43726</v>
      </c>
      <c r="C903" s="142">
        <f t="shared" ref="C903:E903" si="1170">C902</f>
        <v>5303230</v>
      </c>
      <c r="D903" s="142">
        <f t="shared" si="1170"/>
        <v>20997570</v>
      </c>
      <c r="E903" s="142">
        <f t="shared" si="1170"/>
        <v>6229645</v>
      </c>
      <c r="F903" s="141">
        <f>Data!D170+F902-Data!D169</f>
        <v>56082986</v>
      </c>
      <c r="G903" s="142">
        <f t="shared" ref="G903:U903" si="1171">G902</f>
        <v>30817800</v>
      </c>
      <c r="H903" s="142">
        <f t="shared" si="1171"/>
        <v>2108435</v>
      </c>
      <c r="I903" s="142">
        <f t="shared" si="1171"/>
        <v>17397108</v>
      </c>
      <c r="J903" s="142">
        <f t="shared" si="1171"/>
        <v>4894244</v>
      </c>
      <c r="K903" s="142">
        <f t="shared" si="1171"/>
        <v>8911670</v>
      </c>
      <c r="L903" s="142">
        <f t="shared" si="1171"/>
        <v>9281890</v>
      </c>
      <c r="M903" s="142">
        <f t="shared" si="1171"/>
        <v>21774</v>
      </c>
      <c r="N903" s="142">
        <f t="shared" si="1171"/>
        <v>46740672</v>
      </c>
      <c r="O903" s="142">
        <f t="shared" si="1171"/>
        <v>3559100</v>
      </c>
      <c r="P903" s="142">
        <f t="shared" si="1171"/>
        <v>148000</v>
      </c>
      <c r="Q903" s="142">
        <f t="shared" si="1171"/>
        <v>578396</v>
      </c>
      <c r="R903" s="142">
        <f t="shared" si="1171"/>
        <v>1371373</v>
      </c>
      <c r="S903" s="142">
        <f t="shared" si="1171"/>
        <v>6147539</v>
      </c>
      <c r="T903" s="142">
        <f t="shared" si="1171"/>
        <v>45478326</v>
      </c>
      <c r="U903" s="142">
        <f t="shared" si="1171"/>
        <v>649103</v>
      </c>
      <c r="V903" s="142"/>
      <c r="W903" s="142"/>
      <c r="X903" s="142"/>
      <c r="Y903" s="142"/>
      <c r="Z903" s="142"/>
      <c r="AA903" s="142"/>
      <c r="AB903" s="142"/>
      <c r="AC903" s="142"/>
      <c r="AD903" s="142"/>
      <c r="AE903" s="142"/>
      <c r="AF903" s="142"/>
      <c r="AG903" s="146" t="s">
        <v>1284</v>
      </c>
      <c r="AH903" s="144">
        <f t="shared" si="293"/>
        <v>266718861</v>
      </c>
      <c r="AI903" s="145">
        <f t="shared" si="294"/>
        <v>43726</v>
      </c>
      <c r="AJ903" s="144">
        <f t="shared" si="297"/>
        <v>1118</v>
      </c>
      <c r="AK903" s="142">
        <v>1.0</v>
      </c>
      <c r="AL903" s="146">
        <f t="shared" si="1039"/>
        <v>1118</v>
      </c>
      <c r="AM903" s="146">
        <f t="shared" si="1172"/>
        <v>18</v>
      </c>
      <c r="AN903" s="134"/>
      <c r="AO903" s="134"/>
      <c r="AP903" s="134"/>
      <c r="AQ903" s="134"/>
      <c r="AR903" s="134"/>
      <c r="AS903" s="134"/>
      <c r="AT903" s="134"/>
      <c r="AU903" s="134"/>
      <c r="AV903" s="134"/>
      <c r="AW903" s="134"/>
      <c r="AX903" s="134"/>
      <c r="AY903" s="134"/>
      <c r="AZ903" s="134"/>
      <c r="BA903" s="134"/>
      <c r="BB903" s="134"/>
    </row>
    <row r="904">
      <c r="A904" s="293" t="str">
        <f>Data!A173</f>
        <v>Barnsley Metropolitan Borough Council</v>
      </c>
      <c r="B904" s="140">
        <f>Data!E173</f>
        <v>43726</v>
      </c>
      <c r="C904" s="142">
        <f t="shared" ref="C904:E904" si="1173">C903</f>
        <v>5303230</v>
      </c>
      <c r="D904" s="142">
        <f t="shared" si="1173"/>
        <v>20997570</v>
      </c>
      <c r="E904" s="142">
        <f t="shared" si="1173"/>
        <v>6229645</v>
      </c>
      <c r="F904" s="161">
        <f>Data!D173+F903</f>
        <v>56328185</v>
      </c>
      <c r="G904" s="142">
        <f t="shared" ref="G904:U904" si="1174">G903</f>
        <v>30817800</v>
      </c>
      <c r="H904" s="142">
        <f t="shared" si="1174"/>
        <v>2108435</v>
      </c>
      <c r="I904" s="142">
        <f t="shared" si="1174"/>
        <v>17397108</v>
      </c>
      <c r="J904" s="142">
        <f t="shared" si="1174"/>
        <v>4894244</v>
      </c>
      <c r="K904" s="142">
        <f t="shared" si="1174"/>
        <v>8911670</v>
      </c>
      <c r="L904" s="142">
        <f t="shared" si="1174"/>
        <v>9281890</v>
      </c>
      <c r="M904" s="142">
        <f t="shared" si="1174"/>
        <v>21774</v>
      </c>
      <c r="N904" s="142">
        <f t="shared" si="1174"/>
        <v>46740672</v>
      </c>
      <c r="O904" s="142">
        <f t="shared" si="1174"/>
        <v>3559100</v>
      </c>
      <c r="P904" s="142">
        <f t="shared" si="1174"/>
        <v>148000</v>
      </c>
      <c r="Q904" s="142">
        <f t="shared" si="1174"/>
        <v>578396</v>
      </c>
      <c r="R904" s="142">
        <f t="shared" si="1174"/>
        <v>1371373</v>
      </c>
      <c r="S904" s="142">
        <f t="shared" si="1174"/>
        <v>6147539</v>
      </c>
      <c r="T904" s="142">
        <f t="shared" si="1174"/>
        <v>45478326</v>
      </c>
      <c r="U904" s="142">
        <f t="shared" si="1174"/>
        <v>649103</v>
      </c>
      <c r="V904" s="142"/>
      <c r="W904" s="142"/>
      <c r="X904" s="142"/>
      <c r="Y904" s="142"/>
      <c r="Z904" s="142"/>
      <c r="AA904" s="142"/>
      <c r="AB904" s="142"/>
      <c r="AC904" s="142"/>
      <c r="AD904" s="142"/>
      <c r="AE904" s="142"/>
      <c r="AF904" s="142"/>
      <c r="AG904" s="146" t="s">
        <v>1284</v>
      </c>
      <c r="AH904" s="144">
        <f t="shared" si="293"/>
        <v>266964060</v>
      </c>
      <c r="AI904" s="145">
        <f t="shared" si="294"/>
        <v>43726</v>
      </c>
      <c r="AJ904" s="144">
        <f t="shared" si="297"/>
        <v>1119</v>
      </c>
      <c r="AK904" s="142">
        <v>1.0</v>
      </c>
      <c r="AL904" s="146">
        <f t="shared" si="1039"/>
        <v>1119</v>
      </c>
      <c r="AM904" s="146">
        <f t="shared" si="1172"/>
        <v>18</v>
      </c>
      <c r="AN904" s="134"/>
      <c r="AO904" s="134"/>
      <c r="AP904" s="134"/>
      <c r="AQ904" s="134"/>
      <c r="AR904" s="134"/>
      <c r="AS904" s="134"/>
      <c r="AT904" s="134"/>
      <c r="AU904" s="134"/>
      <c r="AV904" s="134"/>
      <c r="AW904" s="134"/>
      <c r="AX904" s="134"/>
      <c r="AY904" s="134"/>
      <c r="AZ904" s="134"/>
      <c r="BA904" s="134"/>
      <c r="BB904" s="134"/>
    </row>
    <row r="905">
      <c r="A905" s="293" t="str">
        <f>Data!A332</f>
        <v>Hertsmere Borough Council</v>
      </c>
      <c r="B905" s="140">
        <f>Data!E332</f>
        <v>43726</v>
      </c>
      <c r="C905" s="142">
        <f t="shared" ref="C905:U905" si="1175">C904</f>
        <v>5303230</v>
      </c>
      <c r="D905" s="142">
        <f t="shared" si="1175"/>
        <v>20997570</v>
      </c>
      <c r="E905" s="142">
        <f t="shared" si="1175"/>
        <v>6229645</v>
      </c>
      <c r="F905" s="192">
        <f t="shared" si="1175"/>
        <v>56328185</v>
      </c>
      <c r="G905" s="142">
        <f t="shared" si="1175"/>
        <v>30817800</v>
      </c>
      <c r="H905" s="142">
        <f t="shared" si="1175"/>
        <v>2108435</v>
      </c>
      <c r="I905" s="142">
        <f t="shared" si="1175"/>
        <v>17397108</v>
      </c>
      <c r="J905" s="142">
        <f t="shared" si="1175"/>
        <v>4894244</v>
      </c>
      <c r="K905" s="142">
        <f t="shared" si="1175"/>
        <v>8911670</v>
      </c>
      <c r="L905" s="142">
        <f t="shared" si="1175"/>
        <v>9281890</v>
      </c>
      <c r="M905" s="142">
        <f t="shared" si="1175"/>
        <v>21774</v>
      </c>
      <c r="N905" s="142">
        <f t="shared" si="1175"/>
        <v>46740672</v>
      </c>
      <c r="O905" s="142">
        <f t="shared" si="1175"/>
        <v>3559100</v>
      </c>
      <c r="P905" s="142">
        <f t="shared" si="1175"/>
        <v>148000</v>
      </c>
      <c r="Q905" s="142">
        <f t="shared" si="1175"/>
        <v>578396</v>
      </c>
      <c r="R905" s="142">
        <f t="shared" si="1175"/>
        <v>1371373</v>
      </c>
      <c r="S905" s="142">
        <f t="shared" si="1175"/>
        <v>6147539</v>
      </c>
      <c r="T905" s="142">
        <f t="shared" si="1175"/>
        <v>45478326</v>
      </c>
      <c r="U905" s="142">
        <f t="shared" si="1175"/>
        <v>649103</v>
      </c>
      <c r="V905" s="142"/>
      <c r="W905" s="142"/>
      <c r="X905" s="142"/>
      <c r="Y905" s="142"/>
      <c r="Z905" s="142"/>
      <c r="AA905" s="142"/>
      <c r="AB905" s="142"/>
      <c r="AC905" s="142"/>
      <c r="AD905" s="142"/>
      <c r="AE905" s="142"/>
      <c r="AF905" s="142"/>
      <c r="AG905" s="146" t="s">
        <v>1284</v>
      </c>
      <c r="AH905" s="144">
        <f t="shared" si="293"/>
        <v>266964060</v>
      </c>
      <c r="AI905" s="145">
        <f t="shared" si="294"/>
        <v>43726</v>
      </c>
      <c r="AJ905" s="144">
        <f t="shared" si="297"/>
        <v>1120</v>
      </c>
      <c r="AK905" s="142">
        <v>1.0</v>
      </c>
      <c r="AL905" s="146">
        <f t="shared" si="1039"/>
        <v>1120</v>
      </c>
      <c r="AM905" s="146">
        <f>AM903</f>
        <v>18</v>
      </c>
      <c r="AN905" s="134"/>
      <c r="AO905" s="134"/>
      <c r="AP905" s="134"/>
      <c r="AQ905" s="134"/>
      <c r="AR905" s="134"/>
      <c r="AS905" s="134"/>
      <c r="AT905" s="134"/>
      <c r="AU905" s="134"/>
      <c r="AV905" s="134"/>
      <c r="AW905" s="134"/>
      <c r="AX905" s="134"/>
      <c r="AY905" s="134"/>
      <c r="AZ905" s="134"/>
      <c r="BA905" s="134"/>
      <c r="BB905" s="134"/>
    </row>
    <row r="906">
      <c r="A906" s="293" t="str">
        <f>Data!A1134</f>
        <v>Albuquerque City Council</v>
      </c>
      <c r="B906" s="140">
        <f>Data!E1134</f>
        <v>43726</v>
      </c>
      <c r="C906" s="142">
        <f t="shared" ref="C906:C908" si="1177">C905</f>
        <v>5303230</v>
      </c>
      <c r="D906" s="141">
        <f>Data!D1134+D905</f>
        <v>21556115</v>
      </c>
      <c r="E906" s="142">
        <f t="shared" ref="E906:U906" si="1176">E905</f>
        <v>6229645</v>
      </c>
      <c r="F906" s="142">
        <f t="shared" si="1176"/>
        <v>56328185</v>
      </c>
      <c r="G906" s="142">
        <f t="shared" si="1176"/>
        <v>30817800</v>
      </c>
      <c r="H906" s="142">
        <f t="shared" si="1176"/>
        <v>2108435</v>
      </c>
      <c r="I906" s="142">
        <f t="shared" si="1176"/>
        <v>17397108</v>
      </c>
      <c r="J906" s="142">
        <f t="shared" si="1176"/>
        <v>4894244</v>
      </c>
      <c r="K906" s="142">
        <f t="shared" si="1176"/>
        <v>8911670</v>
      </c>
      <c r="L906" s="142">
        <f t="shared" si="1176"/>
        <v>9281890</v>
      </c>
      <c r="M906" s="142">
        <f t="shared" si="1176"/>
        <v>21774</v>
      </c>
      <c r="N906" s="142">
        <f t="shared" si="1176"/>
        <v>46740672</v>
      </c>
      <c r="O906" s="142">
        <f t="shared" si="1176"/>
        <v>3559100</v>
      </c>
      <c r="P906" s="142">
        <f t="shared" si="1176"/>
        <v>148000</v>
      </c>
      <c r="Q906" s="142">
        <f t="shared" si="1176"/>
        <v>578396</v>
      </c>
      <c r="R906" s="142">
        <f t="shared" si="1176"/>
        <v>1371373</v>
      </c>
      <c r="S906" s="142">
        <f t="shared" si="1176"/>
        <v>6147539</v>
      </c>
      <c r="T906" s="142">
        <f t="shared" si="1176"/>
        <v>45478326</v>
      </c>
      <c r="U906" s="142">
        <f t="shared" si="1176"/>
        <v>649103</v>
      </c>
      <c r="V906" s="142"/>
      <c r="W906" s="142"/>
      <c r="X906" s="142"/>
      <c r="Y906" s="142"/>
      <c r="Z906" s="142"/>
      <c r="AA906" s="142"/>
      <c r="AB906" s="142"/>
      <c r="AC906" s="142"/>
      <c r="AD906" s="142"/>
      <c r="AE906" s="142"/>
      <c r="AF906" s="142"/>
      <c r="AG906" s="146" t="s">
        <v>996</v>
      </c>
      <c r="AH906" s="144">
        <f t="shared" si="293"/>
        <v>267522605</v>
      </c>
      <c r="AI906" s="145">
        <f t="shared" si="294"/>
        <v>43726</v>
      </c>
      <c r="AJ906" s="144">
        <f t="shared" si="297"/>
        <v>1121</v>
      </c>
      <c r="AK906" s="142">
        <v>1.0</v>
      </c>
      <c r="AL906" s="146">
        <f t="shared" si="1039"/>
        <v>1121</v>
      </c>
      <c r="AM906" s="146">
        <f t="shared" ref="AM906:AM907" si="1179">AM905</f>
        <v>18</v>
      </c>
      <c r="AN906" s="134"/>
      <c r="AO906" s="134"/>
      <c r="AP906" s="134"/>
      <c r="AQ906" s="134"/>
      <c r="AR906" s="134"/>
      <c r="AS906" s="134"/>
      <c r="AT906" s="134"/>
      <c r="AU906" s="134"/>
      <c r="AV906" s="134"/>
      <c r="AW906" s="134"/>
      <c r="AX906" s="134"/>
      <c r="AY906" s="134"/>
      <c r="AZ906" s="134"/>
      <c r="BA906" s="134"/>
      <c r="BB906" s="134"/>
    </row>
    <row r="907">
      <c r="A907" s="293" t="str">
        <f>Data!A1138</f>
        <v>Arcata City Council</v>
      </c>
      <c r="B907" s="140">
        <f>Data!E1138</f>
        <v>43726</v>
      </c>
      <c r="C907" s="142">
        <f t="shared" si="1177"/>
        <v>5303230</v>
      </c>
      <c r="D907" s="141">
        <f>Data!D1138+D906</f>
        <v>21574372</v>
      </c>
      <c r="E907" s="142">
        <f t="shared" ref="E907:U907" si="1178">E906</f>
        <v>6229645</v>
      </c>
      <c r="F907" s="142">
        <f t="shared" si="1178"/>
        <v>56328185</v>
      </c>
      <c r="G907" s="142">
        <f t="shared" si="1178"/>
        <v>30817800</v>
      </c>
      <c r="H907" s="142">
        <f t="shared" si="1178"/>
        <v>2108435</v>
      </c>
      <c r="I907" s="142">
        <f t="shared" si="1178"/>
        <v>17397108</v>
      </c>
      <c r="J907" s="142">
        <f t="shared" si="1178"/>
        <v>4894244</v>
      </c>
      <c r="K907" s="142">
        <f t="shared" si="1178"/>
        <v>8911670</v>
      </c>
      <c r="L907" s="142">
        <f t="shared" si="1178"/>
        <v>9281890</v>
      </c>
      <c r="M907" s="142">
        <f t="shared" si="1178"/>
        <v>21774</v>
      </c>
      <c r="N907" s="142">
        <f t="shared" si="1178"/>
        <v>46740672</v>
      </c>
      <c r="O907" s="142">
        <f t="shared" si="1178"/>
        <v>3559100</v>
      </c>
      <c r="P907" s="142">
        <f t="shared" si="1178"/>
        <v>148000</v>
      </c>
      <c r="Q907" s="142">
        <f t="shared" si="1178"/>
        <v>578396</v>
      </c>
      <c r="R907" s="142">
        <f t="shared" si="1178"/>
        <v>1371373</v>
      </c>
      <c r="S907" s="142">
        <f t="shared" si="1178"/>
        <v>6147539</v>
      </c>
      <c r="T907" s="142">
        <f t="shared" si="1178"/>
        <v>45478326</v>
      </c>
      <c r="U907" s="142">
        <f t="shared" si="1178"/>
        <v>649103</v>
      </c>
      <c r="V907" s="142"/>
      <c r="W907" s="142"/>
      <c r="X907" s="142"/>
      <c r="Y907" s="142"/>
      <c r="Z907" s="142"/>
      <c r="AA907" s="142"/>
      <c r="AB907" s="142"/>
      <c r="AC907" s="142"/>
      <c r="AD907" s="142"/>
      <c r="AE907" s="142"/>
      <c r="AF907" s="142"/>
      <c r="AG907" s="146" t="s">
        <v>996</v>
      </c>
      <c r="AH907" s="144">
        <f t="shared" si="293"/>
        <v>267540862</v>
      </c>
      <c r="AI907" s="145">
        <f t="shared" si="294"/>
        <v>43726</v>
      </c>
      <c r="AJ907" s="144">
        <f t="shared" si="297"/>
        <v>1122</v>
      </c>
      <c r="AK907" s="142">
        <v>1.0</v>
      </c>
      <c r="AL907" s="146">
        <f t="shared" si="1039"/>
        <v>1122</v>
      </c>
      <c r="AM907" s="146">
        <f t="shared" si="1179"/>
        <v>18</v>
      </c>
      <c r="AN907" s="134"/>
      <c r="AO907" s="134"/>
      <c r="AP907" s="134"/>
      <c r="AQ907" s="134"/>
      <c r="AR907" s="134"/>
      <c r="AS907" s="134"/>
      <c r="AT907" s="134"/>
      <c r="AU907" s="134"/>
      <c r="AV907" s="134"/>
      <c r="AW907" s="134"/>
      <c r="AX907" s="134"/>
      <c r="AY907" s="134"/>
      <c r="AZ907" s="134"/>
      <c r="BA907" s="134"/>
      <c r="BB907" s="134"/>
    </row>
    <row r="908">
      <c r="A908" s="293" t="str">
        <f>Data!A1219</f>
        <v>Washtenaw County Council</v>
      </c>
      <c r="B908" s="140">
        <f>Data!E1219</f>
        <v>43726</v>
      </c>
      <c r="C908" s="142">
        <f t="shared" si="1177"/>
        <v>5303230</v>
      </c>
      <c r="D908" s="141">
        <f>Data!D1219+D907</f>
        <v>21945335</v>
      </c>
      <c r="E908" s="142">
        <f t="shared" ref="E908:U908" si="1180">E907</f>
        <v>6229645</v>
      </c>
      <c r="F908" s="142">
        <f t="shared" si="1180"/>
        <v>56328185</v>
      </c>
      <c r="G908" s="142">
        <f t="shared" si="1180"/>
        <v>30817800</v>
      </c>
      <c r="H908" s="142">
        <f t="shared" si="1180"/>
        <v>2108435</v>
      </c>
      <c r="I908" s="142">
        <f t="shared" si="1180"/>
        <v>17397108</v>
      </c>
      <c r="J908" s="142">
        <f t="shared" si="1180"/>
        <v>4894244</v>
      </c>
      <c r="K908" s="142">
        <f t="shared" si="1180"/>
        <v>8911670</v>
      </c>
      <c r="L908" s="142">
        <f t="shared" si="1180"/>
        <v>9281890</v>
      </c>
      <c r="M908" s="142">
        <f t="shared" si="1180"/>
        <v>21774</v>
      </c>
      <c r="N908" s="142">
        <f t="shared" si="1180"/>
        <v>46740672</v>
      </c>
      <c r="O908" s="142">
        <f t="shared" si="1180"/>
        <v>3559100</v>
      </c>
      <c r="P908" s="142">
        <f t="shared" si="1180"/>
        <v>148000</v>
      </c>
      <c r="Q908" s="142">
        <f t="shared" si="1180"/>
        <v>578396</v>
      </c>
      <c r="R908" s="142">
        <f t="shared" si="1180"/>
        <v>1371373</v>
      </c>
      <c r="S908" s="142">
        <f t="shared" si="1180"/>
        <v>6147539</v>
      </c>
      <c r="T908" s="142">
        <f t="shared" si="1180"/>
        <v>45478326</v>
      </c>
      <c r="U908" s="142">
        <f t="shared" si="1180"/>
        <v>649103</v>
      </c>
      <c r="V908" s="142"/>
      <c r="W908" s="142"/>
      <c r="X908" s="142"/>
      <c r="Y908" s="142"/>
      <c r="Z908" s="142"/>
      <c r="AA908" s="142"/>
      <c r="AB908" s="142"/>
      <c r="AC908" s="142"/>
      <c r="AD908" s="142"/>
      <c r="AE908" s="142"/>
      <c r="AF908" s="142"/>
      <c r="AG908" s="146" t="s">
        <v>996</v>
      </c>
      <c r="AH908" s="144">
        <f t="shared" si="293"/>
        <v>267911825</v>
      </c>
      <c r="AI908" s="145">
        <f t="shared" si="294"/>
        <v>43726</v>
      </c>
      <c r="AJ908" s="144">
        <f t="shared" si="297"/>
        <v>1123</v>
      </c>
      <c r="AK908" s="142">
        <v>1.0</v>
      </c>
      <c r="AL908" s="146">
        <f t="shared" si="1039"/>
        <v>1123</v>
      </c>
      <c r="AM908" s="146">
        <f>AM906</f>
        <v>18</v>
      </c>
      <c r="AN908" s="134"/>
      <c r="AO908" s="134"/>
      <c r="AP908" s="134"/>
      <c r="AQ908" s="134"/>
      <c r="AR908" s="134"/>
      <c r="AS908" s="134"/>
      <c r="AT908" s="134"/>
      <c r="AU908" s="134"/>
      <c r="AV908" s="134"/>
      <c r="AW908" s="134"/>
      <c r="AX908" s="134"/>
      <c r="AY908" s="134"/>
      <c r="AZ908" s="134"/>
      <c r="BA908" s="134"/>
      <c r="BB908" s="134"/>
    </row>
    <row r="909">
      <c r="A909" s="293" t="str">
        <f>Data!A85</f>
        <v>Port Phillip City Council</v>
      </c>
      <c r="B909" s="140">
        <f>Data!E85</f>
        <v>43726</v>
      </c>
      <c r="C909" s="141">
        <f>Data!D85+C908</f>
        <v>5416430</v>
      </c>
      <c r="D909" s="142">
        <f t="shared" ref="D909:U909" si="1181">D908</f>
        <v>21945335</v>
      </c>
      <c r="E909" s="142">
        <f t="shared" si="1181"/>
        <v>6229645</v>
      </c>
      <c r="F909" s="142">
        <f t="shared" si="1181"/>
        <v>56328185</v>
      </c>
      <c r="G909" s="142">
        <f t="shared" si="1181"/>
        <v>30817800</v>
      </c>
      <c r="H909" s="142">
        <f t="shared" si="1181"/>
        <v>2108435</v>
      </c>
      <c r="I909" s="142">
        <f t="shared" si="1181"/>
        <v>17397108</v>
      </c>
      <c r="J909" s="142">
        <f t="shared" si="1181"/>
        <v>4894244</v>
      </c>
      <c r="K909" s="142">
        <f t="shared" si="1181"/>
        <v>8911670</v>
      </c>
      <c r="L909" s="142">
        <f t="shared" si="1181"/>
        <v>9281890</v>
      </c>
      <c r="M909" s="142">
        <f t="shared" si="1181"/>
        <v>21774</v>
      </c>
      <c r="N909" s="142">
        <f t="shared" si="1181"/>
        <v>46740672</v>
      </c>
      <c r="O909" s="142">
        <f t="shared" si="1181"/>
        <v>3559100</v>
      </c>
      <c r="P909" s="142">
        <f t="shared" si="1181"/>
        <v>148000</v>
      </c>
      <c r="Q909" s="142">
        <f t="shared" si="1181"/>
        <v>578396</v>
      </c>
      <c r="R909" s="142">
        <f t="shared" si="1181"/>
        <v>1371373</v>
      </c>
      <c r="S909" s="142">
        <f t="shared" si="1181"/>
        <v>6147539</v>
      </c>
      <c r="T909" s="142">
        <f t="shared" si="1181"/>
        <v>45478326</v>
      </c>
      <c r="U909" s="142">
        <f t="shared" si="1181"/>
        <v>649103</v>
      </c>
      <c r="V909" s="142"/>
      <c r="W909" s="142"/>
      <c r="X909" s="142"/>
      <c r="Y909" s="142"/>
      <c r="Z909" s="142"/>
      <c r="AA909" s="142"/>
      <c r="AB909" s="142"/>
      <c r="AC909" s="142"/>
      <c r="AD909" s="142"/>
      <c r="AE909" s="142"/>
      <c r="AF909" s="142"/>
      <c r="AG909" s="146" t="s">
        <v>974</v>
      </c>
      <c r="AH909" s="144">
        <f t="shared" si="293"/>
        <v>268025025</v>
      </c>
      <c r="AI909" s="145">
        <f t="shared" si="294"/>
        <v>43726</v>
      </c>
      <c r="AJ909" s="144">
        <f t="shared" si="297"/>
        <v>1124</v>
      </c>
      <c r="AK909" s="142">
        <v>1.0</v>
      </c>
      <c r="AL909" s="146">
        <f t="shared" si="1039"/>
        <v>1124</v>
      </c>
      <c r="AM909" s="146">
        <f>AM908</f>
        <v>18</v>
      </c>
      <c r="AN909" s="134"/>
      <c r="AO909" s="134"/>
      <c r="AP909" s="134"/>
      <c r="AQ909" s="134"/>
      <c r="AR909" s="134"/>
      <c r="AS909" s="134"/>
      <c r="AT909" s="134"/>
      <c r="AU909" s="134"/>
      <c r="AV909" s="134"/>
      <c r="AW909" s="134"/>
      <c r="AX909" s="134"/>
      <c r="AY909" s="134"/>
      <c r="AZ909" s="134"/>
      <c r="BA909" s="134"/>
      <c r="BB909" s="134"/>
    </row>
    <row r="910">
      <c r="A910" s="293" t="str">
        <f>Data!A1065</f>
        <v>Zlaté Moravce City Council</v>
      </c>
      <c r="B910" s="140">
        <f>Data!E1065</f>
        <v>43726</v>
      </c>
      <c r="C910" s="142">
        <f t="shared" ref="C910:U910" si="1182">C909</f>
        <v>5416430</v>
      </c>
      <c r="D910" s="142">
        <f t="shared" si="1182"/>
        <v>21945335</v>
      </c>
      <c r="E910" s="142">
        <f t="shared" si="1182"/>
        <v>6229645</v>
      </c>
      <c r="F910" s="142">
        <f t="shared" si="1182"/>
        <v>56328185</v>
      </c>
      <c r="G910" s="142">
        <f t="shared" si="1182"/>
        <v>30817800</v>
      </c>
      <c r="H910" s="142">
        <f t="shared" si="1182"/>
        <v>2108435</v>
      </c>
      <c r="I910" s="142">
        <f t="shared" si="1182"/>
        <v>17397108</v>
      </c>
      <c r="J910" s="142">
        <f t="shared" si="1182"/>
        <v>4894244</v>
      </c>
      <c r="K910" s="142">
        <f t="shared" si="1182"/>
        <v>8911670</v>
      </c>
      <c r="L910" s="142">
        <f t="shared" si="1182"/>
        <v>9281890</v>
      </c>
      <c r="M910" s="142">
        <f t="shared" si="1182"/>
        <v>21774</v>
      </c>
      <c r="N910" s="142">
        <f t="shared" si="1182"/>
        <v>46740672</v>
      </c>
      <c r="O910" s="142">
        <f t="shared" si="1182"/>
        <v>3559100</v>
      </c>
      <c r="P910" s="142">
        <f t="shared" si="1182"/>
        <v>148000</v>
      </c>
      <c r="Q910" s="142">
        <f t="shared" si="1182"/>
        <v>578396</v>
      </c>
      <c r="R910" s="142">
        <f t="shared" si="1182"/>
        <v>1371373</v>
      </c>
      <c r="S910" s="142">
        <f t="shared" si="1182"/>
        <v>6147539</v>
      </c>
      <c r="T910" s="142">
        <f t="shared" si="1182"/>
        <v>45478326</v>
      </c>
      <c r="U910" s="142">
        <f t="shared" si="1182"/>
        <v>649103</v>
      </c>
      <c r="V910" s="210">
        <f>Data!D1065</f>
        <v>11465</v>
      </c>
      <c r="W910" s="142"/>
      <c r="X910" s="142"/>
      <c r="Y910" s="142"/>
      <c r="Z910" s="142"/>
      <c r="AA910" s="142"/>
      <c r="AB910" s="142"/>
      <c r="AC910" s="142"/>
      <c r="AD910" s="142"/>
      <c r="AE910" s="142"/>
      <c r="AF910" s="142"/>
      <c r="AG910" s="168" t="s">
        <v>1897</v>
      </c>
      <c r="AH910" s="144">
        <f t="shared" si="293"/>
        <v>268036490</v>
      </c>
      <c r="AI910" s="145">
        <f t="shared" si="294"/>
        <v>43726</v>
      </c>
      <c r="AJ910" s="144">
        <f t="shared" si="297"/>
        <v>1125</v>
      </c>
      <c r="AK910" s="142">
        <v>1.0</v>
      </c>
      <c r="AL910" s="146">
        <f t="shared" si="1039"/>
        <v>1125</v>
      </c>
      <c r="AM910" s="168">
        <v>19.0</v>
      </c>
      <c r="AN910" s="134"/>
      <c r="AO910" s="134"/>
      <c r="AP910" s="134"/>
      <c r="AQ910" s="134"/>
      <c r="AR910" s="134"/>
      <c r="AS910" s="134"/>
      <c r="AT910" s="134"/>
      <c r="AU910" s="134"/>
      <c r="AV910" s="134"/>
      <c r="AW910" s="134"/>
      <c r="AX910" s="134"/>
      <c r="AY910" s="134"/>
      <c r="AZ910" s="134"/>
      <c r="BA910" s="134"/>
      <c r="BB910" s="134"/>
    </row>
    <row r="911">
      <c r="A911" s="293" t="str">
        <f>Data!A814</f>
        <v>Löhne Town Council</v>
      </c>
      <c r="B911" s="140">
        <f>Data!E814</f>
        <v>43726</v>
      </c>
      <c r="C911" s="142">
        <f t="shared" ref="C911:V911" si="1183">C910</f>
        <v>5416430</v>
      </c>
      <c r="D911" s="142">
        <f t="shared" si="1183"/>
        <v>21945335</v>
      </c>
      <c r="E911" s="142">
        <f t="shared" si="1183"/>
        <v>6229645</v>
      </c>
      <c r="F911" s="142">
        <f t="shared" si="1183"/>
        <v>56328185</v>
      </c>
      <c r="G911" s="142">
        <f t="shared" si="1183"/>
        <v>30817800</v>
      </c>
      <c r="H911" s="142">
        <f t="shared" si="1183"/>
        <v>2108435</v>
      </c>
      <c r="I911" s="142">
        <f t="shared" si="1183"/>
        <v>17397108</v>
      </c>
      <c r="J911" s="142">
        <f t="shared" si="1183"/>
        <v>4894244</v>
      </c>
      <c r="K911" s="176">
        <f t="shared" si="1183"/>
        <v>8911670</v>
      </c>
      <c r="L911" s="142">
        <f t="shared" si="1183"/>
        <v>9281890</v>
      </c>
      <c r="M911" s="142">
        <f t="shared" si="1183"/>
        <v>21774</v>
      </c>
      <c r="N911" s="142">
        <f t="shared" si="1183"/>
        <v>46740672</v>
      </c>
      <c r="O911" s="142">
        <f t="shared" si="1183"/>
        <v>3559100</v>
      </c>
      <c r="P911" s="142">
        <f t="shared" si="1183"/>
        <v>148000</v>
      </c>
      <c r="Q911" s="142">
        <f t="shared" si="1183"/>
        <v>578396</v>
      </c>
      <c r="R911" s="142">
        <f t="shared" si="1183"/>
        <v>1371373</v>
      </c>
      <c r="S911" s="142">
        <f t="shared" si="1183"/>
        <v>6147539</v>
      </c>
      <c r="T911" s="142">
        <f t="shared" si="1183"/>
        <v>45478326</v>
      </c>
      <c r="U911" s="142">
        <f t="shared" si="1183"/>
        <v>649103</v>
      </c>
      <c r="V911" s="142">
        <f t="shared" si="1183"/>
        <v>11465</v>
      </c>
      <c r="W911" s="142"/>
      <c r="X911" s="142"/>
      <c r="Y911" s="142"/>
      <c r="Z911" s="142"/>
      <c r="AA911" s="142"/>
      <c r="AB911" s="142"/>
      <c r="AC911" s="142"/>
      <c r="AD911" s="142"/>
      <c r="AE911" s="142"/>
      <c r="AF911" s="142"/>
      <c r="AG911" s="168" t="s">
        <v>2360</v>
      </c>
      <c r="AH911" s="144">
        <f t="shared" si="293"/>
        <v>268036490</v>
      </c>
      <c r="AI911" s="145">
        <f t="shared" si="294"/>
        <v>43726</v>
      </c>
      <c r="AJ911" s="144">
        <f t="shared" si="297"/>
        <v>1126</v>
      </c>
      <c r="AK911" s="142">
        <v>1.0</v>
      </c>
      <c r="AL911" s="146">
        <f t="shared" si="1039"/>
        <v>1126</v>
      </c>
      <c r="AM911" s="168">
        <v>19.0</v>
      </c>
      <c r="AN911" s="134"/>
      <c r="AO911" s="134"/>
      <c r="AP911" s="134"/>
      <c r="AQ911" s="134"/>
      <c r="AR911" s="134"/>
      <c r="AS911" s="134"/>
      <c r="AT911" s="134"/>
      <c r="AU911" s="134"/>
      <c r="AV911" s="134"/>
      <c r="AW911" s="134"/>
      <c r="AX911" s="134"/>
      <c r="AY911" s="134"/>
      <c r="AZ911" s="134"/>
      <c r="BA911" s="134"/>
      <c r="BB911" s="134"/>
    </row>
    <row r="912">
      <c r="A912" s="293" t="str">
        <f>Data!A754</f>
        <v>Perpignan Municipal Council</v>
      </c>
      <c r="B912" s="140">
        <f>Data!E754</f>
        <v>43727</v>
      </c>
      <c r="C912" s="142">
        <f t="shared" ref="C912:K912" si="1184">C911</f>
        <v>5416430</v>
      </c>
      <c r="D912" s="142">
        <f t="shared" si="1184"/>
        <v>21945335</v>
      </c>
      <c r="E912" s="142">
        <f t="shared" si="1184"/>
        <v>6229645</v>
      </c>
      <c r="F912" s="142">
        <f t="shared" si="1184"/>
        <v>56328185</v>
      </c>
      <c r="G912" s="142">
        <f t="shared" si="1184"/>
        <v>30817800</v>
      </c>
      <c r="H912" s="142">
        <f t="shared" si="1184"/>
        <v>2108435</v>
      </c>
      <c r="I912" s="142">
        <f t="shared" si="1184"/>
        <v>17397108</v>
      </c>
      <c r="J912" s="142">
        <f t="shared" si="1184"/>
        <v>4894244</v>
      </c>
      <c r="K912" s="142">
        <f t="shared" si="1184"/>
        <v>8911670</v>
      </c>
      <c r="L912" s="210">
        <f>Data!D754+L911</f>
        <v>9403765</v>
      </c>
      <c r="M912" s="142">
        <f t="shared" ref="M912:V912" si="1185">M911</f>
        <v>21774</v>
      </c>
      <c r="N912" s="142">
        <f t="shared" si="1185"/>
        <v>46740672</v>
      </c>
      <c r="O912" s="142">
        <f t="shared" si="1185"/>
        <v>3559100</v>
      </c>
      <c r="P912" s="142">
        <f t="shared" si="1185"/>
        <v>148000</v>
      </c>
      <c r="Q912" s="142">
        <f t="shared" si="1185"/>
        <v>578396</v>
      </c>
      <c r="R912" s="142">
        <f t="shared" si="1185"/>
        <v>1371373</v>
      </c>
      <c r="S912" s="142">
        <f t="shared" si="1185"/>
        <v>6147539</v>
      </c>
      <c r="T912" s="142">
        <f t="shared" si="1185"/>
        <v>45478326</v>
      </c>
      <c r="U912" s="142">
        <f t="shared" si="1185"/>
        <v>649103</v>
      </c>
      <c r="V912" s="142">
        <f t="shared" si="1185"/>
        <v>11465</v>
      </c>
      <c r="W912" s="142"/>
      <c r="X912" s="142"/>
      <c r="Y912" s="142"/>
      <c r="Z912" s="142"/>
      <c r="AA912" s="142"/>
      <c r="AB912" s="142"/>
      <c r="AC912" s="142"/>
      <c r="AD912" s="142"/>
      <c r="AE912" s="142"/>
      <c r="AF912" s="142"/>
      <c r="AG912" s="168" t="s">
        <v>2442</v>
      </c>
      <c r="AH912" s="144">
        <f t="shared" si="293"/>
        <v>268158365</v>
      </c>
      <c r="AI912" s="145">
        <f t="shared" si="294"/>
        <v>43727</v>
      </c>
      <c r="AJ912" s="144">
        <f t="shared" si="297"/>
        <v>1127</v>
      </c>
      <c r="AK912" s="142">
        <v>1.0</v>
      </c>
      <c r="AL912" s="146">
        <f t="shared" si="1039"/>
        <v>1127</v>
      </c>
      <c r="AM912" s="146">
        <f>AM910</f>
        <v>19</v>
      </c>
      <c r="AN912" s="134"/>
      <c r="AO912" s="134"/>
      <c r="AP912" s="134"/>
      <c r="AQ912" s="134"/>
      <c r="AR912" s="134"/>
      <c r="AS912" s="134"/>
      <c r="AT912" s="134"/>
      <c r="AU912" s="134"/>
      <c r="AV912" s="134"/>
      <c r="AW912" s="134"/>
      <c r="AX912" s="134"/>
      <c r="AY912" s="134"/>
      <c r="AZ912" s="134"/>
      <c r="BA912" s="134"/>
      <c r="BB912" s="134"/>
    </row>
    <row r="913">
      <c r="A913" s="293" t="str">
        <f>Data!A195</f>
        <v>Breckland Council</v>
      </c>
      <c r="B913" s="140">
        <f>Data!E195</f>
        <v>43727</v>
      </c>
      <c r="C913" s="142">
        <f t="shared" ref="C913:E913" si="1186">C912</f>
        <v>5416430</v>
      </c>
      <c r="D913" s="142">
        <f t="shared" si="1186"/>
        <v>21945335</v>
      </c>
      <c r="E913" s="142">
        <f t="shared" si="1186"/>
        <v>6229645</v>
      </c>
      <c r="F913" s="141">
        <f>Data!D195+F912</f>
        <v>56467514</v>
      </c>
      <c r="G913" s="142">
        <f t="shared" ref="G913:V913" si="1187">G912</f>
        <v>30817800</v>
      </c>
      <c r="H913" s="142">
        <f t="shared" si="1187"/>
        <v>2108435</v>
      </c>
      <c r="I913" s="142">
        <f t="shared" si="1187"/>
        <v>17397108</v>
      </c>
      <c r="J913" s="142">
        <f t="shared" si="1187"/>
        <v>4894244</v>
      </c>
      <c r="K913" s="142">
        <f t="shared" si="1187"/>
        <v>8911670</v>
      </c>
      <c r="L913" s="142">
        <f t="shared" si="1187"/>
        <v>9403765</v>
      </c>
      <c r="M913" s="142">
        <f t="shared" si="1187"/>
        <v>21774</v>
      </c>
      <c r="N913" s="142">
        <f t="shared" si="1187"/>
        <v>46740672</v>
      </c>
      <c r="O913" s="142">
        <f t="shared" si="1187"/>
        <v>3559100</v>
      </c>
      <c r="P913" s="142">
        <f t="shared" si="1187"/>
        <v>148000</v>
      </c>
      <c r="Q913" s="142">
        <f t="shared" si="1187"/>
        <v>578396</v>
      </c>
      <c r="R913" s="142">
        <f t="shared" si="1187"/>
        <v>1371373</v>
      </c>
      <c r="S913" s="142">
        <f t="shared" si="1187"/>
        <v>6147539</v>
      </c>
      <c r="T913" s="142">
        <f t="shared" si="1187"/>
        <v>45478326</v>
      </c>
      <c r="U913" s="142">
        <f t="shared" si="1187"/>
        <v>649103</v>
      </c>
      <c r="V913" s="142">
        <f t="shared" si="1187"/>
        <v>11465</v>
      </c>
      <c r="W913" s="142"/>
      <c r="X913" s="142"/>
      <c r="Y913" s="142"/>
      <c r="Z913" s="142"/>
      <c r="AA913" s="142"/>
      <c r="AB913" s="142"/>
      <c r="AC913" s="142"/>
      <c r="AD913" s="142"/>
      <c r="AE913" s="142"/>
      <c r="AF913" s="142"/>
      <c r="AG913" s="146" t="s">
        <v>1284</v>
      </c>
      <c r="AH913" s="144">
        <f t="shared" si="293"/>
        <v>268297694</v>
      </c>
      <c r="AI913" s="145">
        <f t="shared" si="294"/>
        <v>43727</v>
      </c>
      <c r="AJ913" s="144">
        <f t="shared" si="297"/>
        <v>1128</v>
      </c>
      <c r="AK913" s="142">
        <v>1.0</v>
      </c>
      <c r="AL913" s="146">
        <f t="shared" si="1039"/>
        <v>1128</v>
      </c>
      <c r="AM913" s="146">
        <f t="shared" ref="AM913:AM914" si="1190">AM912</f>
        <v>19</v>
      </c>
      <c r="AN913" s="134"/>
      <c r="AO913" s="134"/>
      <c r="AP913" s="134"/>
      <c r="AQ913" s="134"/>
      <c r="AR913" s="134"/>
      <c r="AS913" s="134"/>
      <c r="AT913" s="134"/>
      <c r="AU913" s="134"/>
      <c r="AV913" s="134"/>
      <c r="AW913" s="134"/>
      <c r="AX913" s="134"/>
      <c r="AY913" s="134"/>
      <c r="AZ913" s="134"/>
      <c r="BA913" s="134"/>
      <c r="BB913" s="134"/>
    </row>
    <row r="914">
      <c r="A914" s="293" t="str">
        <f>Data!A266</f>
        <v>Doncaster Council</v>
      </c>
      <c r="B914" s="140">
        <f>Data!E266</f>
        <v>43727</v>
      </c>
      <c r="C914" s="142">
        <f t="shared" ref="C914:E914" si="1188">C913</f>
        <v>5416430</v>
      </c>
      <c r="D914" s="142">
        <f t="shared" si="1188"/>
        <v>21945335</v>
      </c>
      <c r="E914" s="142">
        <f t="shared" si="1188"/>
        <v>6229645</v>
      </c>
      <c r="F914" s="141">
        <f>Data!D266+F913</f>
        <v>56778056</v>
      </c>
      <c r="G914" s="142">
        <f t="shared" ref="G914:V914" si="1189">G913</f>
        <v>30817800</v>
      </c>
      <c r="H914" s="142">
        <f t="shared" si="1189"/>
        <v>2108435</v>
      </c>
      <c r="I914" s="142">
        <f t="shared" si="1189"/>
        <v>17397108</v>
      </c>
      <c r="J914" s="142">
        <f t="shared" si="1189"/>
        <v>4894244</v>
      </c>
      <c r="K914" s="142">
        <f t="shared" si="1189"/>
        <v>8911670</v>
      </c>
      <c r="L914" s="142">
        <f t="shared" si="1189"/>
        <v>9403765</v>
      </c>
      <c r="M914" s="142">
        <f t="shared" si="1189"/>
        <v>21774</v>
      </c>
      <c r="N914" s="142">
        <f t="shared" si="1189"/>
        <v>46740672</v>
      </c>
      <c r="O914" s="142">
        <f t="shared" si="1189"/>
        <v>3559100</v>
      </c>
      <c r="P914" s="142">
        <f t="shared" si="1189"/>
        <v>148000</v>
      </c>
      <c r="Q914" s="142">
        <f t="shared" si="1189"/>
        <v>578396</v>
      </c>
      <c r="R914" s="142">
        <f t="shared" si="1189"/>
        <v>1371373</v>
      </c>
      <c r="S914" s="142">
        <f t="shared" si="1189"/>
        <v>6147539</v>
      </c>
      <c r="T914" s="142">
        <f t="shared" si="1189"/>
        <v>45478326</v>
      </c>
      <c r="U914" s="142">
        <f t="shared" si="1189"/>
        <v>649103</v>
      </c>
      <c r="V914" s="142">
        <f t="shared" si="1189"/>
        <v>11465</v>
      </c>
      <c r="W914" s="142"/>
      <c r="X914" s="142"/>
      <c r="Y914" s="142"/>
      <c r="Z914" s="142"/>
      <c r="AA914" s="142"/>
      <c r="AB914" s="142"/>
      <c r="AC914" s="142"/>
      <c r="AD914" s="142"/>
      <c r="AE914" s="142"/>
      <c r="AF914" s="142"/>
      <c r="AG914" s="146" t="s">
        <v>1284</v>
      </c>
      <c r="AH914" s="144">
        <f t="shared" si="293"/>
        <v>268608236</v>
      </c>
      <c r="AI914" s="145">
        <f t="shared" si="294"/>
        <v>43727</v>
      </c>
      <c r="AJ914" s="144">
        <f t="shared" si="297"/>
        <v>1129</v>
      </c>
      <c r="AK914" s="142">
        <v>1.0</v>
      </c>
      <c r="AL914" s="146">
        <f t="shared" si="1039"/>
        <v>1129</v>
      </c>
      <c r="AM914" s="146">
        <f t="shared" si="1190"/>
        <v>19</v>
      </c>
      <c r="AN914" s="134"/>
      <c r="AO914" s="134"/>
      <c r="AP914" s="134"/>
      <c r="AQ914" s="134"/>
      <c r="AR914" s="134"/>
      <c r="AS914" s="134"/>
      <c r="AT914" s="134"/>
      <c r="AU914" s="134"/>
      <c r="AV914" s="134"/>
      <c r="AW914" s="134"/>
      <c r="AX914" s="134"/>
      <c r="AY914" s="134"/>
      <c r="AZ914" s="134"/>
      <c r="BA914" s="134"/>
      <c r="BB914" s="134"/>
    </row>
    <row r="915">
      <c r="A915" s="293" t="str">
        <f>Data!A285</f>
        <v>Epping Forest District Council</v>
      </c>
      <c r="B915" s="140">
        <f>Data!E285</f>
        <v>43727</v>
      </c>
      <c r="C915" s="142">
        <f t="shared" ref="C915:E915" si="1191">C914</f>
        <v>5416430</v>
      </c>
      <c r="D915" s="142">
        <f t="shared" si="1191"/>
        <v>21945335</v>
      </c>
      <c r="E915" s="142">
        <f t="shared" si="1191"/>
        <v>6229645</v>
      </c>
      <c r="F915" s="141">
        <f>Data!D285+F914</f>
        <v>56909193</v>
      </c>
      <c r="G915" s="142">
        <f t="shared" ref="G915:V915" si="1192">G914</f>
        <v>30817800</v>
      </c>
      <c r="H915" s="142">
        <f t="shared" si="1192"/>
        <v>2108435</v>
      </c>
      <c r="I915" s="142">
        <f t="shared" si="1192"/>
        <v>17397108</v>
      </c>
      <c r="J915" s="142">
        <f t="shared" si="1192"/>
        <v>4894244</v>
      </c>
      <c r="K915" s="142">
        <f t="shared" si="1192"/>
        <v>8911670</v>
      </c>
      <c r="L915" s="142">
        <f t="shared" si="1192"/>
        <v>9403765</v>
      </c>
      <c r="M915" s="142">
        <f t="shared" si="1192"/>
        <v>21774</v>
      </c>
      <c r="N915" s="142">
        <f t="shared" si="1192"/>
        <v>46740672</v>
      </c>
      <c r="O915" s="142">
        <f t="shared" si="1192"/>
        <v>3559100</v>
      </c>
      <c r="P915" s="142">
        <f t="shared" si="1192"/>
        <v>148000</v>
      </c>
      <c r="Q915" s="142">
        <f t="shared" si="1192"/>
        <v>578396</v>
      </c>
      <c r="R915" s="142">
        <f t="shared" si="1192"/>
        <v>1371373</v>
      </c>
      <c r="S915" s="142">
        <f t="shared" si="1192"/>
        <v>6147539</v>
      </c>
      <c r="T915" s="142">
        <f t="shared" si="1192"/>
        <v>45478326</v>
      </c>
      <c r="U915" s="142">
        <f t="shared" si="1192"/>
        <v>649103</v>
      </c>
      <c r="V915" s="142">
        <f t="shared" si="1192"/>
        <v>11465</v>
      </c>
      <c r="W915" s="142"/>
      <c r="X915" s="142"/>
      <c r="Y915" s="142"/>
      <c r="Z915" s="142"/>
      <c r="AA915" s="142"/>
      <c r="AB915" s="142"/>
      <c r="AC915" s="142"/>
      <c r="AD915" s="142"/>
      <c r="AE915" s="142"/>
      <c r="AF915" s="142"/>
      <c r="AG915" s="146" t="s">
        <v>1284</v>
      </c>
      <c r="AH915" s="144">
        <f t="shared" si="293"/>
        <v>268739373</v>
      </c>
      <c r="AI915" s="145">
        <f t="shared" si="294"/>
        <v>43727</v>
      </c>
      <c r="AJ915" s="144">
        <f t="shared" si="297"/>
        <v>1130</v>
      </c>
      <c r="AK915" s="142">
        <v>1.0</v>
      </c>
      <c r="AL915" s="146">
        <f t="shared" si="1039"/>
        <v>1130</v>
      </c>
      <c r="AM915" s="146">
        <f>AM913</f>
        <v>19</v>
      </c>
      <c r="AN915" s="134"/>
      <c r="AO915" s="134"/>
      <c r="AP915" s="134"/>
      <c r="AQ915" s="134"/>
      <c r="AR915" s="134"/>
      <c r="AS915" s="134"/>
      <c r="AT915" s="134"/>
      <c r="AU915" s="134"/>
      <c r="AV915" s="134"/>
      <c r="AW915" s="134"/>
      <c r="AX915" s="134"/>
      <c r="AY915" s="134"/>
      <c r="AZ915" s="134"/>
      <c r="BA915" s="134"/>
      <c r="BB915" s="134"/>
    </row>
    <row r="916">
      <c r="A916" s="293" t="str">
        <f>Data!A291</f>
        <v>Farnham Town Council</v>
      </c>
      <c r="B916" s="140">
        <f>Data!E291</f>
        <v>43727</v>
      </c>
      <c r="C916" s="142">
        <f t="shared" ref="C916:V916" si="1193">C915</f>
        <v>5416430</v>
      </c>
      <c r="D916" s="142">
        <f t="shared" si="1193"/>
        <v>21945335</v>
      </c>
      <c r="E916" s="142">
        <f t="shared" si="1193"/>
        <v>6229645</v>
      </c>
      <c r="F916" s="176">
        <f t="shared" si="1193"/>
        <v>56909193</v>
      </c>
      <c r="G916" s="142">
        <f t="shared" si="1193"/>
        <v>30817800</v>
      </c>
      <c r="H916" s="142">
        <f t="shared" si="1193"/>
        <v>2108435</v>
      </c>
      <c r="I916" s="142">
        <f t="shared" si="1193"/>
        <v>17397108</v>
      </c>
      <c r="J916" s="142">
        <f t="shared" si="1193"/>
        <v>4894244</v>
      </c>
      <c r="K916" s="142">
        <f t="shared" si="1193"/>
        <v>8911670</v>
      </c>
      <c r="L916" s="142">
        <f t="shared" si="1193"/>
        <v>9403765</v>
      </c>
      <c r="M916" s="142">
        <f t="shared" si="1193"/>
        <v>21774</v>
      </c>
      <c r="N916" s="142">
        <f t="shared" si="1193"/>
        <v>46740672</v>
      </c>
      <c r="O916" s="142">
        <f t="shared" si="1193"/>
        <v>3559100</v>
      </c>
      <c r="P916" s="142">
        <f t="shared" si="1193"/>
        <v>148000</v>
      </c>
      <c r="Q916" s="142">
        <f t="shared" si="1193"/>
        <v>578396</v>
      </c>
      <c r="R916" s="142">
        <f t="shared" si="1193"/>
        <v>1371373</v>
      </c>
      <c r="S916" s="142">
        <f t="shared" si="1193"/>
        <v>6147539</v>
      </c>
      <c r="T916" s="142">
        <f t="shared" si="1193"/>
        <v>45478326</v>
      </c>
      <c r="U916" s="142">
        <f t="shared" si="1193"/>
        <v>649103</v>
      </c>
      <c r="V916" s="142">
        <f t="shared" si="1193"/>
        <v>11465</v>
      </c>
      <c r="W916" s="142"/>
      <c r="X916" s="142"/>
      <c r="Y916" s="142"/>
      <c r="Z916" s="142"/>
      <c r="AA916" s="142"/>
      <c r="AB916" s="142"/>
      <c r="AC916" s="142"/>
      <c r="AD916" s="142"/>
      <c r="AE916" s="142"/>
      <c r="AF916" s="142"/>
      <c r="AG916" s="146" t="s">
        <v>1284</v>
      </c>
      <c r="AH916" s="144">
        <f t="shared" si="293"/>
        <v>268739373</v>
      </c>
      <c r="AI916" s="145">
        <f t="shared" si="294"/>
        <v>43727</v>
      </c>
      <c r="AJ916" s="144">
        <f t="shared" si="297"/>
        <v>1131</v>
      </c>
      <c r="AK916" s="142">
        <v>1.0</v>
      </c>
      <c r="AL916" s="146">
        <f t="shared" si="1039"/>
        <v>1131</v>
      </c>
      <c r="AM916" s="146">
        <f t="shared" ref="AM916:AM917" si="1196">AM915</f>
        <v>19</v>
      </c>
      <c r="AN916" s="134"/>
      <c r="AO916" s="134"/>
      <c r="AP916" s="134"/>
      <c r="AQ916" s="134"/>
      <c r="AR916" s="134"/>
      <c r="AS916" s="134"/>
      <c r="AT916" s="134"/>
      <c r="AU916" s="134"/>
      <c r="AV916" s="134"/>
      <c r="AW916" s="134"/>
      <c r="AX916" s="134"/>
      <c r="AY916" s="134"/>
      <c r="AZ916" s="134"/>
      <c r="BA916" s="134"/>
      <c r="BB916" s="134"/>
    </row>
    <row r="917">
      <c r="A917" s="293" t="str">
        <f>Data!A245</f>
        <v>Congleton Town Council</v>
      </c>
      <c r="B917" s="140">
        <f>Data!E245</f>
        <v>43727</v>
      </c>
      <c r="C917" s="142">
        <f t="shared" ref="C917:E917" si="1194">C916</f>
        <v>5416430</v>
      </c>
      <c r="D917" s="142">
        <f t="shared" si="1194"/>
        <v>21945335</v>
      </c>
      <c r="E917" s="142">
        <f t="shared" si="1194"/>
        <v>6229645</v>
      </c>
      <c r="F917" s="210">
        <f>Data!D245+F916</f>
        <v>56936093</v>
      </c>
      <c r="G917" s="142">
        <f t="shared" ref="G917:V917" si="1195">G916</f>
        <v>30817800</v>
      </c>
      <c r="H917" s="142">
        <f t="shared" si="1195"/>
        <v>2108435</v>
      </c>
      <c r="I917" s="142">
        <f t="shared" si="1195"/>
        <v>17397108</v>
      </c>
      <c r="J917" s="142">
        <f t="shared" si="1195"/>
        <v>4894244</v>
      </c>
      <c r="K917" s="142">
        <f t="shared" si="1195"/>
        <v>8911670</v>
      </c>
      <c r="L917" s="142">
        <f t="shared" si="1195"/>
        <v>9403765</v>
      </c>
      <c r="M917" s="142">
        <f t="shared" si="1195"/>
        <v>21774</v>
      </c>
      <c r="N917" s="142">
        <f t="shared" si="1195"/>
        <v>46740672</v>
      </c>
      <c r="O917" s="142">
        <f t="shared" si="1195"/>
        <v>3559100</v>
      </c>
      <c r="P917" s="142">
        <f t="shared" si="1195"/>
        <v>148000</v>
      </c>
      <c r="Q917" s="142">
        <f t="shared" si="1195"/>
        <v>578396</v>
      </c>
      <c r="R917" s="142">
        <f t="shared" si="1195"/>
        <v>1371373</v>
      </c>
      <c r="S917" s="142">
        <f t="shared" si="1195"/>
        <v>6147539</v>
      </c>
      <c r="T917" s="142">
        <f t="shared" si="1195"/>
        <v>45478326</v>
      </c>
      <c r="U917" s="142">
        <f t="shared" si="1195"/>
        <v>649103</v>
      </c>
      <c r="V917" s="142">
        <f t="shared" si="1195"/>
        <v>11465</v>
      </c>
      <c r="W917" s="142"/>
      <c r="X917" s="142"/>
      <c r="Y917" s="142"/>
      <c r="Z917" s="142"/>
      <c r="AA917" s="142"/>
      <c r="AB917" s="142"/>
      <c r="AC917" s="142"/>
      <c r="AD917" s="142"/>
      <c r="AE917" s="142"/>
      <c r="AF917" s="142"/>
      <c r="AG917" s="146" t="s">
        <v>1284</v>
      </c>
      <c r="AH917" s="144">
        <f t="shared" si="293"/>
        <v>268766273</v>
      </c>
      <c r="AI917" s="145">
        <f t="shared" si="294"/>
        <v>43727</v>
      </c>
      <c r="AJ917" s="144">
        <f t="shared" si="297"/>
        <v>1132</v>
      </c>
      <c r="AK917" s="142">
        <v>1.0</v>
      </c>
      <c r="AL917" s="146">
        <f t="shared" si="1039"/>
        <v>1132</v>
      </c>
      <c r="AM917" s="146">
        <f t="shared" si="1196"/>
        <v>19</v>
      </c>
      <c r="AN917" s="134"/>
      <c r="AO917" s="134"/>
      <c r="AP917" s="134"/>
      <c r="AQ917" s="134"/>
      <c r="AR917" s="134"/>
      <c r="AS917" s="134"/>
      <c r="AT917" s="134"/>
      <c r="AU917" s="134"/>
      <c r="AV917" s="134"/>
      <c r="AW917" s="134"/>
      <c r="AX917" s="134"/>
      <c r="AY917" s="134"/>
      <c r="AZ917" s="134"/>
      <c r="BA917" s="134"/>
      <c r="BB917" s="134"/>
    </row>
    <row r="918">
      <c r="A918" s="293" t="str">
        <f>Data!A347</f>
        <v>Hyndburn Borough Council</v>
      </c>
      <c r="B918" s="140">
        <f>Data!E347</f>
        <v>43727</v>
      </c>
      <c r="C918" s="142">
        <f t="shared" ref="C918:E918" si="1197">C917</f>
        <v>5416430</v>
      </c>
      <c r="D918" s="142">
        <f t="shared" si="1197"/>
        <v>21945335</v>
      </c>
      <c r="E918" s="142">
        <f t="shared" si="1197"/>
        <v>6229645</v>
      </c>
      <c r="F918" s="210">
        <f>Data!D347+F917</f>
        <v>57016908</v>
      </c>
      <c r="G918" s="142">
        <f t="shared" ref="G918:V918" si="1198">G917</f>
        <v>30817800</v>
      </c>
      <c r="H918" s="142">
        <f t="shared" si="1198"/>
        <v>2108435</v>
      </c>
      <c r="I918" s="142">
        <f t="shared" si="1198"/>
        <v>17397108</v>
      </c>
      <c r="J918" s="142">
        <f t="shared" si="1198"/>
        <v>4894244</v>
      </c>
      <c r="K918" s="142">
        <f t="shared" si="1198"/>
        <v>8911670</v>
      </c>
      <c r="L918" s="142">
        <f t="shared" si="1198"/>
        <v>9403765</v>
      </c>
      <c r="M918" s="142">
        <f t="shared" si="1198"/>
        <v>21774</v>
      </c>
      <c r="N918" s="142">
        <f t="shared" si="1198"/>
        <v>46740672</v>
      </c>
      <c r="O918" s="142">
        <f t="shared" si="1198"/>
        <v>3559100</v>
      </c>
      <c r="P918" s="142">
        <f t="shared" si="1198"/>
        <v>148000</v>
      </c>
      <c r="Q918" s="142">
        <f t="shared" si="1198"/>
        <v>578396</v>
      </c>
      <c r="R918" s="142">
        <f t="shared" si="1198"/>
        <v>1371373</v>
      </c>
      <c r="S918" s="142">
        <f t="shared" si="1198"/>
        <v>6147539</v>
      </c>
      <c r="T918" s="142">
        <f t="shared" si="1198"/>
        <v>45478326</v>
      </c>
      <c r="U918" s="142">
        <f t="shared" si="1198"/>
        <v>649103</v>
      </c>
      <c r="V918" s="142">
        <f t="shared" si="1198"/>
        <v>11465</v>
      </c>
      <c r="W918" s="142"/>
      <c r="X918" s="142"/>
      <c r="Y918" s="142"/>
      <c r="Z918" s="142"/>
      <c r="AA918" s="142"/>
      <c r="AB918" s="142"/>
      <c r="AC918" s="142"/>
      <c r="AD918" s="142"/>
      <c r="AE918" s="142"/>
      <c r="AF918" s="142"/>
      <c r="AG918" s="146" t="s">
        <v>1284</v>
      </c>
      <c r="AH918" s="144">
        <f t="shared" si="293"/>
        <v>268847088</v>
      </c>
      <c r="AI918" s="145">
        <f t="shared" si="294"/>
        <v>43727</v>
      </c>
      <c r="AJ918" s="144">
        <f t="shared" si="297"/>
        <v>1133</v>
      </c>
      <c r="AK918" s="142">
        <v>1.0</v>
      </c>
      <c r="AL918" s="146">
        <f t="shared" si="1039"/>
        <v>1133</v>
      </c>
      <c r="AM918" s="146">
        <f>AM916</f>
        <v>19</v>
      </c>
      <c r="AN918" s="134"/>
      <c r="AO918" s="134"/>
      <c r="AP918" s="134"/>
      <c r="AQ918" s="134"/>
      <c r="AR918" s="134"/>
      <c r="AS918" s="134"/>
      <c r="AT918" s="134"/>
      <c r="AU918" s="134"/>
      <c r="AV918" s="134"/>
      <c r="AW918" s="134"/>
      <c r="AX918" s="134"/>
      <c r="AY918" s="134"/>
      <c r="AZ918" s="134"/>
      <c r="BA918" s="134"/>
      <c r="BB918" s="134"/>
    </row>
    <row r="919">
      <c r="A919" s="293" t="str">
        <f>Data!A1112</f>
        <v>Biel/Bienne Municipal Council</v>
      </c>
      <c r="B919" s="140">
        <f>Data!E1112</f>
        <v>43727</v>
      </c>
      <c r="C919" s="142">
        <f t="shared" ref="C919:G919" si="1199">C918</f>
        <v>5416430</v>
      </c>
      <c r="D919" s="142">
        <f t="shared" si="1199"/>
        <v>21945335</v>
      </c>
      <c r="E919" s="142">
        <f t="shared" si="1199"/>
        <v>6229645</v>
      </c>
      <c r="F919" s="142">
        <f t="shared" si="1199"/>
        <v>57016908</v>
      </c>
      <c r="G919" s="142">
        <f t="shared" si="1199"/>
        <v>30817800</v>
      </c>
      <c r="H919" s="141">
        <f>Data!D1112+H918</f>
        <v>2163555</v>
      </c>
      <c r="I919" s="142">
        <f t="shared" ref="I919:V919" si="1200">I918</f>
        <v>17397108</v>
      </c>
      <c r="J919" s="142">
        <f t="shared" si="1200"/>
        <v>4894244</v>
      </c>
      <c r="K919" s="142">
        <f t="shared" si="1200"/>
        <v>8911670</v>
      </c>
      <c r="L919" s="142">
        <f t="shared" si="1200"/>
        <v>9403765</v>
      </c>
      <c r="M919" s="142">
        <f t="shared" si="1200"/>
        <v>21774</v>
      </c>
      <c r="N919" s="142">
        <f t="shared" si="1200"/>
        <v>46740672</v>
      </c>
      <c r="O919" s="142">
        <f t="shared" si="1200"/>
        <v>3559100</v>
      </c>
      <c r="P919" s="142">
        <f t="shared" si="1200"/>
        <v>148000</v>
      </c>
      <c r="Q919" s="142">
        <f t="shared" si="1200"/>
        <v>578396</v>
      </c>
      <c r="R919" s="142">
        <f t="shared" si="1200"/>
        <v>1371373</v>
      </c>
      <c r="S919" s="142">
        <f t="shared" si="1200"/>
        <v>6147539</v>
      </c>
      <c r="T919" s="142">
        <f t="shared" si="1200"/>
        <v>45478326</v>
      </c>
      <c r="U919" s="142">
        <f t="shared" si="1200"/>
        <v>649103</v>
      </c>
      <c r="V919" s="142">
        <f t="shared" si="1200"/>
        <v>11465</v>
      </c>
      <c r="W919" s="142"/>
      <c r="X919" s="142"/>
      <c r="Y919" s="142"/>
      <c r="Z919" s="142"/>
      <c r="AA919" s="142"/>
      <c r="AB919" s="142"/>
      <c r="AC919" s="142"/>
      <c r="AD919" s="142"/>
      <c r="AE919" s="142"/>
      <c r="AF919" s="142"/>
      <c r="AG919" s="146" t="s">
        <v>2807</v>
      </c>
      <c r="AH919" s="144">
        <f t="shared" si="293"/>
        <v>268902208</v>
      </c>
      <c r="AI919" s="145">
        <f t="shared" si="294"/>
        <v>43727</v>
      </c>
      <c r="AJ919" s="144">
        <f t="shared" si="297"/>
        <v>1134</v>
      </c>
      <c r="AK919" s="142">
        <v>1.0</v>
      </c>
      <c r="AL919" s="146">
        <f t="shared" si="1039"/>
        <v>1134</v>
      </c>
      <c r="AM919" s="146">
        <f>AM916</f>
        <v>19</v>
      </c>
      <c r="AN919" s="134"/>
      <c r="AO919" s="134"/>
      <c r="AP919" s="134"/>
      <c r="AQ919" s="134"/>
      <c r="AR919" s="134"/>
      <c r="AS919" s="134"/>
      <c r="AT919" s="134"/>
      <c r="AU919" s="134"/>
      <c r="AV919" s="134"/>
      <c r="AW919" s="134"/>
      <c r="AX919" s="134"/>
      <c r="AY919" s="134"/>
      <c r="AZ919" s="134"/>
      <c r="BA919" s="134"/>
      <c r="BB919" s="134"/>
    </row>
    <row r="920">
      <c r="A920" s="293" t="str">
        <f>Data!A94</f>
        <v>Tweed Shire Council</v>
      </c>
      <c r="B920" s="140">
        <f>Data!E94</f>
        <v>43727</v>
      </c>
      <c r="C920" s="141">
        <f>Data!D94+C919</f>
        <v>5512538</v>
      </c>
      <c r="D920" s="142">
        <f t="shared" ref="D920:V920" si="1201">D919</f>
        <v>21945335</v>
      </c>
      <c r="E920" s="142">
        <f t="shared" si="1201"/>
        <v>6229645</v>
      </c>
      <c r="F920" s="142">
        <f t="shared" si="1201"/>
        <v>57016908</v>
      </c>
      <c r="G920" s="142">
        <f t="shared" si="1201"/>
        <v>30817800</v>
      </c>
      <c r="H920" s="142">
        <f t="shared" si="1201"/>
        <v>2163555</v>
      </c>
      <c r="I920" s="142">
        <f t="shared" si="1201"/>
        <v>17397108</v>
      </c>
      <c r="J920" s="142">
        <f t="shared" si="1201"/>
        <v>4894244</v>
      </c>
      <c r="K920" s="142">
        <f t="shared" si="1201"/>
        <v>8911670</v>
      </c>
      <c r="L920" s="142">
        <f t="shared" si="1201"/>
        <v>9403765</v>
      </c>
      <c r="M920" s="142">
        <f t="shared" si="1201"/>
        <v>21774</v>
      </c>
      <c r="N920" s="142">
        <f t="shared" si="1201"/>
        <v>46740672</v>
      </c>
      <c r="O920" s="142">
        <f t="shared" si="1201"/>
        <v>3559100</v>
      </c>
      <c r="P920" s="142">
        <f t="shared" si="1201"/>
        <v>148000</v>
      </c>
      <c r="Q920" s="142">
        <f t="shared" si="1201"/>
        <v>578396</v>
      </c>
      <c r="R920" s="142">
        <f t="shared" si="1201"/>
        <v>1371373</v>
      </c>
      <c r="S920" s="142">
        <f t="shared" si="1201"/>
        <v>6147539</v>
      </c>
      <c r="T920" s="142">
        <f t="shared" si="1201"/>
        <v>45478326</v>
      </c>
      <c r="U920" s="142">
        <f t="shared" si="1201"/>
        <v>649103</v>
      </c>
      <c r="V920" s="142">
        <f t="shared" si="1201"/>
        <v>11465</v>
      </c>
      <c r="W920" s="142"/>
      <c r="X920" s="142"/>
      <c r="Y920" s="142"/>
      <c r="Z920" s="142"/>
      <c r="AA920" s="142"/>
      <c r="AB920" s="142"/>
      <c r="AC920" s="142"/>
      <c r="AD920" s="142"/>
      <c r="AE920" s="142"/>
      <c r="AF920" s="142"/>
      <c r="AG920" s="146" t="s">
        <v>974</v>
      </c>
      <c r="AH920" s="144">
        <f t="shared" si="293"/>
        <v>268998316</v>
      </c>
      <c r="AI920" s="145">
        <f t="shared" si="294"/>
        <v>43727</v>
      </c>
      <c r="AJ920" s="144">
        <f t="shared" si="297"/>
        <v>1135</v>
      </c>
      <c r="AK920" s="142">
        <v>1.0</v>
      </c>
      <c r="AL920" s="146">
        <f t="shared" si="1039"/>
        <v>1135</v>
      </c>
      <c r="AM920" s="146">
        <f t="shared" ref="AM920:AM932" si="1203">AM919</f>
        <v>19</v>
      </c>
      <c r="AN920" s="134"/>
      <c r="AO920" s="134"/>
      <c r="AP920" s="134"/>
      <c r="AQ920" s="134"/>
      <c r="AR920" s="134"/>
      <c r="AS920" s="134"/>
      <c r="AT920" s="134"/>
      <c r="AU920" s="134"/>
      <c r="AV920" s="134"/>
      <c r="AW920" s="134"/>
      <c r="AX920" s="134"/>
      <c r="AY920" s="134"/>
      <c r="AZ920" s="134"/>
      <c r="BA920" s="134"/>
      <c r="BB920" s="134"/>
    </row>
    <row r="921">
      <c r="A921" s="293" t="str">
        <f>Data!A963</f>
        <v>Valsamoggia Council</v>
      </c>
      <c r="B921" s="140">
        <f>Data!E963</f>
        <v>43727</v>
      </c>
      <c r="C921" s="142">
        <f t="shared" ref="C921:V921" si="1202">C920</f>
        <v>5512538</v>
      </c>
      <c r="D921" s="142">
        <f t="shared" si="1202"/>
        <v>21945335</v>
      </c>
      <c r="E921" s="142">
        <f t="shared" si="1202"/>
        <v>6229645</v>
      </c>
      <c r="F921" s="142">
        <f t="shared" si="1202"/>
        <v>57016908</v>
      </c>
      <c r="G921" s="142">
        <f t="shared" si="1202"/>
        <v>30817800</v>
      </c>
      <c r="H921" s="142">
        <f t="shared" si="1202"/>
        <v>2163555</v>
      </c>
      <c r="I921" s="176">
        <f t="shared" si="1202"/>
        <v>17397108</v>
      </c>
      <c r="J921" s="142">
        <f t="shared" si="1202"/>
        <v>4894244</v>
      </c>
      <c r="K921" s="142">
        <f t="shared" si="1202"/>
        <v>8911670</v>
      </c>
      <c r="L921" s="142">
        <f t="shared" si="1202"/>
        <v>9403765</v>
      </c>
      <c r="M921" s="142">
        <f t="shared" si="1202"/>
        <v>21774</v>
      </c>
      <c r="N921" s="142">
        <f t="shared" si="1202"/>
        <v>46740672</v>
      </c>
      <c r="O921" s="142">
        <f t="shared" si="1202"/>
        <v>3559100</v>
      </c>
      <c r="P921" s="142">
        <f t="shared" si="1202"/>
        <v>148000</v>
      </c>
      <c r="Q921" s="142">
        <f t="shared" si="1202"/>
        <v>578396</v>
      </c>
      <c r="R921" s="142">
        <f t="shared" si="1202"/>
        <v>1371373</v>
      </c>
      <c r="S921" s="142">
        <f t="shared" si="1202"/>
        <v>6147539</v>
      </c>
      <c r="T921" s="142">
        <f t="shared" si="1202"/>
        <v>45478326</v>
      </c>
      <c r="U921" s="142">
        <f t="shared" si="1202"/>
        <v>649103</v>
      </c>
      <c r="V921" s="142">
        <f t="shared" si="1202"/>
        <v>11465</v>
      </c>
      <c r="W921" s="142"/>
      <c r="X921" s="142"/>
      <c r="Y921" s="142"/>
      <c r="Z921" s="142"/>
      <c r="AA921" s="142"/>
      <c r="AB921" s="142"/>
      <c r="AC921" s="142"/>
      <c r="AD921" s="142"/>
      <c r="AE921" s="142"/>
      <c r="AF921" s="142"/>
      <c r="AG921" s="168" t="s">
        <v>2288</v>
      </c>
      <c r="AH921" s="144">
        <f t="shared" si="293"/>
        <v>268998316</v>
      </c>
      <c r="AI921" s="145">
        <f t="shared" si="294"/>
        <v>43727</v>
      </c>
      <c r="AJ921" s="144">
        <f t="shared" si="297"/>
        <v>1136</v>
      </c>
      <c r="AK921" s="142">
        <v>1.0</v>
      </c>
      <c r="AL921" s="146">
        <f t="shared" si="1039"/>
        <v>1136</v>
      </c>
      <c r="AM921" s="146">
        <f t="shared" si="1203"/>
        <v>19</v>
      </c>
      <c r="AN921" s="295"/>
      <c r="AO921" s="295"/>
      <c r="AP921" s="295"/>
      <c r="AQ921" s="295"/>
      <c r="AR921" s="295"/>
      <c r="AS921" s="295"/>
      <c r="AT921" s="295"/>
      <c r="AU921" s="295"/>
      <c r="AV921" s="295"/>
      <c r="AW921" s="295"/>
      <c r="AX921" s="295"/>
      <c r="AY921" s="295"/>
      <c r="AZ921" s="295"/>
      <c r="BA921" s="295"/>
      <c r="BB921" s="295"/>
    </row>
    <row r="922">
      <c r="A922" s="293" t="str">
        <f>Data!A752</f>
        <v>Nice Côte d'Azur Metropolitan Council</v>
      </c>
      <c r="B922" s="140">
        <f>Data!E752</f>
        <v>43728</v>
      </c>
      <c r="C922" s="142">
        <f t="shared" ref="C922:K922" si="1204">C921</f>
        <v>5512538</v>
      </c>
      <c r="D922" s="142">
        <f t="shared" si="1204"/>
        <v>21945335</v>
      </c>
      <c r="E922" s="142">
        <f t="shared" si="1204"/>
        <v>6229645</v>
      </c>
      <c r="F922" s="142">
        <f t="shared" si="1204"/>
        <v>57016908</v>
      </c>
      <c r="G922" s="142">
        <f t="shared" si="1204"/>
        <v>30817800</v>
      </c>
      <c r="H922" s="142">
        <f t="shared" si="1204"/>
        <v>2163555</v>
      </c>
      <c r="I922" s="142">
        <f t="shared" si="1204"/>
        <v>17397108</v>
      </c>
      <c r="J922" s="142">
        <f t="shared" si="1204"/>
        <v>4894244</v>
      </c>
      <c r="K922" s="142">
        <f t="shared" si="1204"/>
        <v>8911670</v>
      </c>
      <c r="L922" s="210">
        <f>Data!D752+L921</f>
        <v>9948742</v>
      </c>
      <c r="M922" s="142">
        <f t="shared" ref="M922:V922" si="1205">M921</f>
        <v>21774</v>
      </c>
      <c r="N922" s="142">
        <f t="shared" si="1205"/>
        <v>46740672</v>
      </c>
      <c r="O922" s="142">
        <f t="shared" si="1205"/>
        <v>3559100</v>
      </c>
      <c r="P922" s="142">
        <f t="shared" si="1205"/>
        <v>148000</v>
      </c>
      <c r="Q922" s="142">
        <f t="shared" si="1205"/>
        <v>578396</v>
      </c>
      <c r="R922" s="142">
        <f t="shared" si="1205"/>
        <v>1371373</v>
      </c>
      <c r="S922" s="142">
        <f t="shared" si="1205"/>
        <v>6147539</v>
      </c>
      <c r="T922" s="142">
        <f t="shared" si="1205"/>
        <v>45478326</v>
      </c>
      <c r="U922" s="142">
        <f t="shared" si="1205"/>
        <v>649103</v>
      </c>
      <c r="V922" s="142">
        <f t="shared" si="1205"/>
        <v>11465</v>
      </c>
      <c r="W922" s="142"/>
      <c r="X922" s="142"/>
      <c r="Y922" s="142"/>
      <c r="Z922" s="142"/>
      <c r="AA922" s="142"/>
      <c r="AB922" s="142"/>
      <c r="AC922" s="142"/>
      <c r="AD922" s="142"/>
      <c r="AE922" s="142"/>
      <c r="AF922" s="142"/>
      <c r="AG922" s="168" t="s">
        <v>2442</v>
      </c>
      <c r="AH922" s="144">
        <f t="shared" si="293"/>
        <v>269543293</v>
      </c>
      <c r="AI922" s="145">
        <f t="shared" si="294"/>
        <v>43728</v>
      </c>
      <c r="AJ922" s="144">
        <f t="shared" si="297"/>
        <v>1137</v>
      </c>
      <c r="AK922" s="142">
        <v>1.0</v>
      </c>
      <c r="AL922" s="146">
        <f t="shared" si="1039"/>
        <v>1137</v>
      </c>
      <c r="AM922" s="146">
        <f t="shared" si="1203"/>
        <v>19</v>
      </c>
      <c r="AN922" s="295"/>
      <c r="AO922" s="295"/>
      <c r="AP922" s="295"/>
      <c r="AQ922" s="295"/>
      <c r="AR922" s="295"/>
      <c r="AS922" s="295"/>
      <c r="AT922" s="295"/>
      <c r="AU922" s="295"/>
      <c r="AV922" s="295"/>
      <c r="AW922" s="295"/>
      <c r="AX922" s="295"/>
      <c r="AY922" s="295"/>
      <c r="AZ922" s="295"/>
      <c r="BA922" s="295"/>
      <c r="BB922" s="295"/>
    </row>
    <row r="923">
      <c r="A923" s="293" t="str">
        <f>Data!A676</f>
        <v>Peterborough City Council</v>
      </c>
      <c r="B923" s="140">
        <f>Data!E676</f>
        <v>43731</v>
      </c>
      <c r="C923" s="142">
        <f t="shared" ref="C923:V923" si="1206">C922</f>
        <v>5512538</v>
      </c>
      <c r="D923" s="142">
        <f t="shared" si="1206"/>
        <v>21945335</v>
      </c>
      <c r="E923" s="142">
        <f t="shared" si="1206"/>
        <v>6229645</v>
      </c>
      <c r="F923" s="142">
        <f t="shared" si="1206"/>
        <v>57016908</v>
      </c>
      <c r="G923" s="176">
        <f t="shared" si="1206"/>
        <v>30817800</v>
      </c>
      <c r="H923" s="142">
        <f t="shared" si="1206"/>
        <v>2163555</v>
      </c>
      <c r="I923" s="142">
        <f t="shared" si="1206"/>
        <v>17397108</v>
      </c>
      <c r="J923" s="142">
        <f t="shared" si="1206"/>
        <v>4894244</v>
      </c>
      <c r="K923" s="142">
        <f t="shared" si="1206"/>
        <v>8911670</v>
      </c>
      <c r="L923" s="142">
        <f t="shared" si="1206"/>
        <v>9948742</v>
      </c>
      <c r="M923" s="142">
        <f t="shared" si="1206"/>
        <v>21774</v>
      </c>
      <c r="N923" s="142">
        <f t="shared" si="1206"/>
        <v>46740672</v>
      </c>
      <c r="O923" s="142">
        <f t="shared" si="1206"/>
        <v>3559100</v>
      </c>
      <c r="P923" s="142">
        <f t="shared" si="1206"/>
        <v>148000</v>
      </c>
      <c r="Q923" s="142">
        <f t="shared" si="1206"/>
        <v>578396</v>
      </c>
      <c r="R923" s="142">
        <f t="shared" si="1206"/>
        <v>1371373</v>
      </c>
      <c r="S923" s="142">
        <f t="shared" si="1206"/>
        <v>6147539</v>
      </c>
      <c r="T923" s="142">
        <f t="shared" si="1206"/>
        <v>45478326</v>
      </c>
      <c r="U923" s="142">
        <f t="shared" si="1206"/>
        <v>649103</v>
      </c>
      <c r="V923" s="142">
        <f t="shared" si="1206"/>
        <v>11465</v>
      </c>
      <c r="W923" s="142"/>
      <c r="X923" s="142"/>
      <c r="Y923" s="142"/>
      <c r="Z923" s="142"/>
      <c r="AA923" s="142"/>
      <c r="AB923" s="142"/>
      <c r="AC923" s="142"/>
      <c r="AD923" s="142"/>
      <c r="AE923" s="142"/>
      <c r="AF923" s="142"/>
      <c r="AG923" s="168" t="s">
        <v>1206</v>
      </c>
      <c r="AH923" s="144">
        <f t="shared" si="293"/>
        <v>269543293</v>
      </c>
      <c r="AI923" s="145">
        <f t="shared" si="294"/>
        <v>43731</v>
      </c>
      <c r="AJ923" s="144">
        <f t="shared" si="297"/>
        <v>1138</v>
      </c>
      <c r="AK923" s="142">
        <v>1.0</v>
      </c>
      <c r="AL923" s="146">
        <f t="shared" si="1039"/>
        <v>1138</v>
      </c>
      <c r="AM923" s="146">
        <f t="shared" si="1203"/>
        <v>19</v>
      </c>
      <c r="AN923" s="295"/>
      <c r="AO923" s="295"/>
      <c r="AP923" s="295"/>
      <c r="AQ923" s="295"/>
      <c r="AR923" s="295"/>
      <c r="AS923" s="295"/>
      <c r="AT923" s="295"/>
      <c r="AU923" s="295"/>
      <c r="AV923" s="295"/>
      <c r="AW923" s="295"/>
      <c r="AX923" s="295"/>
      <c r="AY923" s="295"/>
      <c r="AZ923" s="295"/>
      <c r="BA923" s="295"/>
      <c r="BB923" s="295"/>
    </row>
    <row r="924">
      <c r="A924" s="293" t="str">
        <f>Data!A618</f>
        <v>Annapolis County Council</v>
      </c>
      <c r="B924" s="140">
        <f>Data!E618</f>
        <v>43731</v>
      </c>
      <c r="C924" s="142">
        <f t="shared" ref="C924:V924" si="1207">C923</f>
        <v>5512538</v>
      </c>
      <c r="D924" s="142">
        <f t="shared" si="1207"/>
        <v>21945335</v>
      </c>
      <c r="E924" s="142">
        <f t="shared" si="1207"/>
        <v>6229645</v>
      </c>
      <c r="F924" s="142">
        <f t="shared" si="1207"/>
        <v>57016908</v>
      </c>
      <c r="G924" s="176">
        <f t="shared" si="1207"/>
        <v>30817800</v>
      </c>
      <c r="H924" s="142">
        <f t="shared" si="1207"/>
        <v>2163555</v>
      </c>
      <c r="I924" s="142">
        <f t="shared" si="1207"/>
        <v>17397108</v>
      </c>
      <c r="J924" s="142">
        <f t="shared" si="1207"/>
        <v>4894244</v>
      </c>
      <c r="K924" s="142">
        <f t="shared" si="1207"/>
        <v>8911670</v>
      </c>
      <c r="L924" s="142">
        <f t="shared" si="1207"/>
        <v>9948742</v>
      </c>
      <c r="M924" s="142">
        <f t="shared" si="1207"/>
        <v>21774</v>
      </c>
      <c r="N924" s="142">
        <f t="shared" si="1207"/>
        <v>46740672</v>
      </c>
      <c r="O924" s="142">
        <f t="shared" si="1207"/>
        <v>3559100</v>
      </c>
      <c r="P924" s="142">
        <f t="shared" si="1207"/>
        <v>148000</v>
      </c>
      <c r="Q924" s="142">
        <f t="shared" si="1207"/>
        <v>578396</v>
      </c>
      <c r="R924" s="142">
        <f t="shared" si="1207"/>
        <v>1371373</v>
      </c>
      <c r="S924" s="142">
        <f t="shared" si="1207"/>
        <v>6147539</v>
      </c>
      <c r="T924" s="142">
        <f t="shared" si="1207"/>
        <v>45478326</v>
      </c>
      <c r="U924" s="142">
        <f t="shared" si="1207"/>
        <v>649103</v>
      </c>
      <c r="V924" s="142">
        <f t="shared" si="1207"/>
        <v>11465</v>
      </c>
      <c r="W924" s="142"/>
      <c r="X924" s="142"/>
      <c r="Y924" s="142"/>
      <c r="Z924" s="142"/>
      <c r="AA924" s="142"/>
      <c r="AB924" s="142"/>
      <c r="AC924" s="142"/>
      <c r="AD924" s="142"/>
      <c r="AE924" s="142"/>
      <c r="AF924" s="142"/>
      <c r="AG924" s="168" t="s">
        <v>1206</v>
      </c>
      <c r="AH924" s="144">
        <f t="shared" si="293"/>
        <v>269543293</v>
      </c>
      <c r="AI924" s="145">
        <f t="shared" si="294"/>
        <v>43731</v>
      </c>
      <c r="AJ924" s="144">
        <f t="shared" si="297"/>
        <v>1139</v>
      </c>
      <c r="AK924" s="142">
        <v>1.0</v>
      </c>
      <c r="AL924" s="146">
        <f t="shared" si="1039"/>
        <v>1139</v>
      </c>
      <c r="AM924" s="146">
        <f t="shared" si="1203"/>
        <v>19</v>
      </c>
      <c r="AN924" s="295"/>
      <c r="AO924" s="295"/>
      <c r="AP924" s="295"/>
      <c r="AQ924" s="295"/>
      <c r="AR924" s="295"/>
      <c r="AS924" s="295"/>
      <c r="AT924" s="295"/>
      <c r="AU924" s="295"/>
      <c r="AV924" s="295"/>
      <c r="AW924" s="295"/>
      <c r="AX924" s="295"/>
      <c r="AY924" s="295"/>
      <c r="AZ924" s="295"/>
      <c r="BA924" s="295"/>
      <c r="BB924" s="295"/>
    </row>
    <row r="925">
      <c r="A925" s="293" t="str">
        <f>Data!A713</f>
        <v>Whitehorse City Council</v>
      </c>
      <c r="B925" s="140">
        <f>Data!E713</f>
        <v>43731</v>
      </c>
      <c r="C925" s="142">
        <f t="shared" ref="C925:V925" si="1208">C924</f>
        <v>5512538</v>
      </c>
      <c r="D925" s="142">
        <f t="shared" si="1208"/>
        <v>21945335</v>
      </c>
      <c r="E925" s="142">
        <f t="shared" si="1208"/>
        <v>6229645</v>
      </c>
      <c r="F925" s="142">
        <f t="shared" si="1208"/>
        <v>57016908</v>
      </c>
      <c r="G925" s="176">
        <f t="shared" si="1208"/>
        <v>30817800</v>
      </c>
      <c r="H925" s="142">
        <f t="shared" si="1208"/>
        <v>2163555</v>
      </c>
      <c r="I925" s="142">
        <f t="shared" si="1208"/>
        <v>17397108</v>
      </c>
      <c r="J925" s="142">
        <f t="shared" si="1208"/>
        <v>4894244</v>
      </c>
      <c r="K925" s="142">
        <f t="shared" si="1208"/>
        <v>8911670</v>
      </c>
      <c r="L925" s="142">
        <f t="shared" si="1208"/>
        <v>9948742</v>
      </c>
      <c r="M925" s="142">
        <f t="shared" si="1208"/>
        <v>21774</v>
      </c>
      <c r="N925" s="142">
        <f t="shared" si="1208"/>
        <v>46740672</v>
      </c>
      <c r="O925" s="142">
        <f t="shared" si="1208"/>
        <v>3559100</v>
      </c>
      <c r="P925" s="142">
        <f t="shared" si="1208"/>
        <v>148000</v>
      </c>
      <c r="Q925" s="142">
        <f t="shared" si="1208"/>
        <v>578396</v>
      </c>
      <c r="R925" s="142">
        <f t="shared" si="1208"/>
        <v>1371373</v>
      </c>
      <c r="S925" s="142">
        <f t="shared" si="1208"/>
        <v>6147539</v>
      </c>
      <c r="T925" s="142">
        <f t="shared" si="1208"/>
        <v>45478326</v>
      </c>
      <c r="U925" s="142">
        <f t="shared" si="1208"/>
        <v>649103</v>
      </c>
      <c r="V925" s="142">
        <f t="shared" si="1208"/>
        <v>11465</v>
      </c>
      <c r="W925" s="142"/>
      <c r="X925" s="142"/>
      <c r="Y925" s="142"/>
      <c r="Z925" s="142"/>
      <c r="AA925" s="142"/>
      <c r="AB925" s="142"/>
      <c r="AC925" s="142"/>
      <c r="AD925" s="142"/>
      <c r="AE925" s="142"/>
      <c r="AF925" s="142"/>
      <c r="AG925" s="168" t="s">
        <v>1206</v>
      </c>
      <c r="AH925" s="144">
        <f t="shared" si="293"/>
        <v>269543293</v>
      </c>
      <c r="AI925" s="145">
        <f t="shared" si="294"/>
        <v>43731</v>
      </c>
      <c r="AJ925" s="144">
        <f t="shared" si="297"/>
        <v>1140</v>
      </c>
      <c r="AK925" s="142">
        <v>1.0</v>
      </c>
      <c r="AL925" s="146">
        <f t="shared" si="1039"/>
        <v>1140</v>
      </c>
      <c r="AM925" s="146">
        <f t="shared" si="1203"/>
        <v>19</v>
      </c>
      <c r="AN925" s="295"/>
      <c r="AO925" s="295"/>
      <c r="AP925" s="295"/>
      <c r="AQ925" s="295"/>
      <c r="AR925" s="295"/>
      <c r="AS925" s="295"/>
      <c r="AT925" s="295"/>
      <c r="AU925" s="295"/>
      <c r="AV925" s="295"/>
      <c r="AW925" s="295"/>
      <c r="AX925" s="295"/>
      <c r="AY925" s="295"/>
      <c r="AZ925" s="295"/>
      <c r="BA925" s="295"/>
      <c r="BB925" s="295"/>
    </row>
    <row r="926">
      <c r="A926" s="293" t="str">
        <f>Data!A714</f>
        <v>Wilmot Town Council</v>
      </c>
      <c r="B926" s="140">
        <f>Data!E714</f>
        <v>43731</v>
      </c>
      <c r="C926" s="142">
        <f t="shared" ref="C926:V926" si="1209">C925</f>
        <v>5512538</v>
      </c>
      <c r="D926" s="142">
        <f t="shared" si="1209"/>
        <v>21945335</v>
      </c>
      <c r="E926" s="142">
        <f t="shared" si="1209"/>
        <v>6229645</v>
      </c>
      <c r="F926" s="142">
        <f t="shared" si="1209"/>
        <v>57016908</v>
      </c>
      <c r="G926" s="176">
        <f t="shared" si="1209"/>
        <v>30817800</v>
      </c>
      <c r="H926" s="142">
        <f t="shared" si="1209"/>
        <v>2163555</v>
      </c>
      <c r="I926" s="142">
        <f t="shared" si="1209"/>
        <v>17397108</v>
      </c>
      <c r="J926" s="142">
        <f t="shared" si="1209"/>
        <v>4894244</v>
      </c>
      <c r="K926" s="142">
        <f t="shared" si="1209"/>
        <v>8911670</v>
      </c>
      <c r="L926" s="142">
        <f t="shared" si="1209"/>
        <v>9948742</v>
      </c>
      <c r="M926" s="142">
        <f t="shared" si="1209"/>
        <v>21774</v>
      </c>
      <c r="N926" s="142">
        <f t="shared" si="1209"/>
        <v>46740672</v>
      </c>
      <c r="O926" s="142">
        <f t="shared" si="1209"/>
        <v>3559100</v>
      </c>
      <c r="P926" s="142">
        <f t="shared" si="1209"/>
        <v>148000</v>
      </c>
      <c r="Q926" s="142">
        <f t="shared" si="1209"/>
        <v>578396</v>
      </c>
      <c r="R926" s="142">
        <f t="shared" si="1209"/>
        <v>1371373</v>
      </c>
      <c r="S926" s="142">
        <f t="shared" si="1209"/>
        <v>6147539</v>
      </c>
      <c r="T926" s="142">
        <f t="shared" si="1209"/>
        <v>45478326</v>
      </c>
      <c r="U926" s="142">
        <f t="shared" si="1209"/>
        <v>649103</v>
      </c>
      <c r="V926" s="142">
        <f t="shared" si="1209"/>
        <v>11465</v>
      </c>
      <c r="W926" s="142"/>
      <c r="X926" s="142"/>
      <c r="Y926" s="142"/>
      <c r="Z926" s="142"/>
      <c r="AA926" s="142"/>
      <c r="AB926" s="142"/>
      <c r="AC926" s="142"/>
      <c r="AD926" s="142"/>
      <c r="AE926" s="142"/>
      <c r="AF926" s="142"/>
      <c r="AG926" s="168" t="s">
        <v>1206</v>
      </c>
      <c r="AH926" s="144">
        <f t="shared" si="293"/>
        <v>269543293</v>
      </c>
      <c r="AI926" s="145">
        <f t="shared" si="294"/>
        <v>43731</v>
      </c>
      <c r="AJ926" s="144">
        <f t="shared" si="297"/>
        <v>1141</v>
      </c>
      <c r="AK926" s="142">
        <v>1.0</v>
      </c>
      <c r="AL926" s="146">
        <f t="shared" si="1039"/>
        <v>1141</v>
      </c>
      <c r="AM926" s="146">
        <f t="shared" si="1203"/>
        <v>19</v>
      </c>
      <c r="AN926" s="295"/>
      <c r="AO926" s="295"/>
      <c r="AP926" s="295"/>
      <c r="AQ926" s="295"/>
      <c r="AR926" s="295"/>
      <c r="AS926" s="295"/>
      <c r="AT926" s="295"/>
      <c r="AU926" s="295"/>
      <c r="AV926" s="295"/>
      <c r="AW926" s="295"/>
      <c r="AX926" s="295"/>
      <c r="AY926" s="295"/>
      <c r="AZ926" s="295"/>
      <c r="BA926" s="295"/>
      <c r="BB926" s="295"/>
    </row>
    <row r="927">
      <c r="A927" s="293" t="str">
        <f>Data!A1149</f>
        <v>Burlington City Council</v>
      </c>
      <c r="B927" s="140">
        <f>Data!E1149</f>
        <v>43731</v>
      </c>
      <c r="C927" s="142">
        <f t="shared" ref="C927:C935" si="1211">C926</f>
        <v>5512538</v>
      </c>
      <c r="D927" s="210">
        <f>Data!D1149+D926</f>
        <v>21988234</v>
      </c>
      <c r="E927" s="142">
        <f t="shared" ref="E927:V927" si="1210">E926</f>
        <v>6229645</v>
      </c>
      <c r="F927" s="142">
        <f t="shared" si="1210"/>
        <v>57016908</v>
      </c>
      <c r="G927" s="142">
        <f t="shared" si="1210"/>
        <v>30817800</v>
      </c>
      <c r="H927" s="142">
        <f t="shared" si="1210"/>
        <v>2163555</v>
      </c>
      <c r="I927" s="142">
        <f t="shared" si="1210"/>
        <v>17397108</v>
      </c>
      <c r="J927" s="142">
        <f t="shared" si="1210"/>
        <v>4894244</v>
      </c>
      <c r="K927" s="142">
        <f t="shared" si="1210"/>
        <v>8911670</v>
      </c>
      <c r="L927" s="142">
        <f t="shared" si="1210"/>
        <v>9948742</v>
      </c>
      <c r="M927" s="142">
        <f t="shared" si="1210"/>
        <v>21774</v>
      </c>
      <c r="N927" s="142">
        <f t="shared" si="1210"/>
        <v>46740672</v>
      </c>
      <c r="O927" s="142">
        <f t="shared" si="1210"/>
        <v>3559100</v>
      </c>
      <c r="P927" s="142">
        <f t="shared" si="1210"/>
        <v>148000</v>
      </c>
      <c r="Q927" s="142">
        <f t="shared" si="1210"/>
        <v>578396</v>
      </c>
      <c r="R927" s="142">
        <f t="shared" si="1210"/>
        <v>1371373</v>
      </c>
      <c r="S927" s="142">
        <f t="shared" si="1210"/>
        <v>6147539</v>
      </c>
      <c r="T927" s="142">
        <f t="shared" si="1210"/>
        <v>45478326</v>
      </c>
      <c r="U927" s="142">
        <f t="shared" si="1210"/>
        <v>649103</v>
      </c>
      <c r="V927" s="142">
        <f t="shared" si="1210"/>
        <v>11465</v>
      </c>
      <c r="W927" s="142"/>
      <c r="X927" s="142"/>
      <c r="Y927" s="142"/>
      <c r="Z927" s="142"/>
      <c r="AA927" s="142"/>
      <c r="AB927" s="142"/>
      <c r="AC927" s="142"/>
      <c r="AD927" s="142"/>
      <c r="AE927" s="142"/>
      <c r="AF927" s="142"/>
      <c r="AG927" s="168" t="s">
        <v>996</v>
      </c>
      <c r="AH927" s="144">
        <f t="shared" si="293"/>
        <v>269586192</v>
      </c>
      <c r="AI927" s="145">
        <f t="shared" si="294"/>
        <v>43731</v>
      </c>
      <c r="AJ927" s="144">
        <f t="shared" si="297"/>
        <v>1142</v>
      </c>
      <c r="AK927" s="142">
        <v>1.0</v>
      </c>
      <c r="AL927" s="146">
        <f t="shared" si="1039"/>
        <v>1142</v>
      </c>
      <c r="AM927" s="146">
        <f t="shared" si="1203"/>
        <v>19</v>
      </c>
      <c r="AN927" s="295"/>
      <c r="AO927" s="295"/>
      <c r="AP927" s="295"/>
      <c r="AQ927" s="295"/>
      <c r="AR927" s="295"/>
      <c r="AS927" s="295"/>
      <c r="AT927" s="295"/>
      <c r="AU927" s="295"/>
      <c r="AV927" s="295"/>
      <c r="AW927" s="295"/>
      <c r="AX927" s="295"/>
      <c r="AY927" s="295"/>
      <c r="AZ927" s="295"/>
      <c r="BA927" s="295"/>
      <c r="BB927" s="295"/>
    </row>
    <row r="928">
      <c r="A928" s="293" t="str">
        <f>Data!A469</f>
        <v>Redditch Borough Council</v>
      </c>
      <c r="B928" s="140">
        <f>Data!E469</f>
        <v>43731</v>
      </c>
      <c r="C928" s="142">
        <f t="shared" si="1211"/>
        <v>5512538</v>
      </c>
      <c r="D928" s="142">
        <f t="shared" ref="D928:V928" si="1212">D927</f>
        <v>21988234</v>
      </c>
      <c r="E928" s="142">
        <f t="shared" si="1212"/>
        <v>6229645</v>
      </c>
      <c r="F928" s="176">
        <f t="shared" si="1212"/>
        <v>57016908</v>
      </c>
      <c r="G928" s="142">
        <f t="shared" si="1212"/>
        <v>30817800</v>
      </c>
      <c r="H928" s="142">
        <f t="shared" si="1212"/>
        <v>2163555</v>
      </c>
      <c r="I928" s="142">
        <f t="shared" si="1212"/>
        <v>17397108</v>
      </c>
      <c r="J928" s="142">
        <f t="shared" si="1212"/>
        <v>4894244</v>
      </c>
      <c r="K928" s="142">
        <f t="shared" si="1212"/>
        <v>8911670</v>
      </c>
      <c r="L928" s="142">
        <f t="shared" si="1212"/>
        <v>9948742</v>
      </c>
      <c r="M928" s="142">
        <f t="shared" si="1212"/>
        <v>21774</v>
      </c>
      <c r="N928" s="142">
        <f t="shared" si="1212"/>
        <v>46740672</v>
      </c>
      <c r="O928" s="142">
        <f t="shared" si="1212"/>
        <v>3559100</v>
      </c>
      <c r="P928" s="142">
        <f t="shared" si="1212"/>
        <v>148000</v>
      </c>
      <c r="Q928" s="142">
        <f t="shared" si="1212"/>
        <v>578396</v>
      </c>
      <c r="R928" s="142">
        <f t="shared" si="1212"/>
        <v>1371373</v>
      </c>
      <c r="S928" s="142">
        <f t="shared" si="1212"/>
        <v>6147539</v>
      </c>
      <c r="T928" s="142">
        <f t="shared" si="1212"/>
        <v>45478326</v>
      </c>
      <c r="U928" s="142">
        <f t="shared" si="1212"/>
        <v>649103</v>
      </c>
      <c r="V928" s="142">
        <f t="shared" si="1212"/>
        <v>11465</v>
      </c>
      <c r="W928" s="142"/>
      <c r="X928" s="142"/>
      <c r="Y928" s="142"/>
      <c r="Z928" s="142"/>
      <c r="AA928" s="142"/>
      <c r="AB928" s="142"/>
      <c r="AC928" s="142"/>
      <c r="AD928" s="142"/>
      <c r="AE928" s="142"/>
      <c r="AF928" s="142"/>
      <c r="AG928" s="168" t="s">
        <v>1284</v>
      </c>
      <c r="AH928" s="144">
        <f t="shared" si="293"/>
        <v>269586192</v>
      </c>
      <c r="AI928" s="145">
        <f t="shared" si="294"/>
        <v>43731</v>
      </c>
      <c r="AJ928" s="144">
        <f t="shared" si="297"/>
        <v>1143</v>
      </c>
      <c r="AK928" s="142">
        <v>1.0</v>
      </c>
      <c r="AL928" s="146">
        <f t="shared" si="1039"/>
        <v>1143</v>
      </c>
      <c r="AM928" s="146">
        <f t="shared" si="1203"/>
        <v>19</v>
      </c>
      <c r="AN928" s="295"/>
      <c r="AO928" s="295"/>
      <c r="AP928" s="295"/>
      <c r="AQ928" s="295"/>
      <c r="AR928" s="295"/>
      <c r="AS928" s="295"/>
      <c r="AT928" s="295"/>
      <c r="AU928" s="295"/>
      <c r="AV928" s="295"/>
      <c r="AW928" s="295"/>
      <c r="AX928" s="295"/>
      <c r="AY928" s="295"/>
      <c r="AZ928" s="295"/>
      <c r="BA928" s="295"/>
      <c r="BB928" s="295"/>
    </row>
    <row r="929">
      <c r="A929" s="293" t="str">
        <f>Data!A396</f>
        <v>Louth Town Council</v>
      </c>
      <c r="B929" s="140">
        <f>Data!E396</f>
        <v>43731</v>
      </c>
      <c r="C929" s="142">
        <f t="shared" si="1211"/>
        <v>5512538</v>
      </c>
      <c r="D929" s="142">
        <f t="shared" ref="D929:E929" si="1213">D928</f>
        <v>21988234</v>
      </c>
      <c r="E929" s="142">
        <f t="shared" si="1213"/>
        <v>6229645</v>
      </c>
      <c r="F929" s="210">
        <f>Data!D396+F928</f>
        <v>57033327</v>
      </c>
      <c r="G929" s="142">
        <f t="shared" ref="G929:V929" si="1214">G928</f>
        <v>30817800</v>
      </c>
      <c r="H929" s="142">
        <f t="shared" si="1214"/>
        <v>2163555</v>
      </c>
      <c r="I929" s="142">
        <f t="shared" si="1214"/>
        <v>17397108</v>
      </c>
      <c r="J929" s="142">
        <f t="shared" si="1214"/>
        <v>4894244</v>
      </c>
      <c r="K929" s="142">
        <f t="shared" si="1214"/>
        <v>8911670</v>
      </c>
      <c r="L929" s="142">
        <f t="shared" si="1214"/>
        <v>9948742</v>
      </c>
      <c r="M929" s="142">
        <f t="shared" si="1214"/>
        <v>21774</v>
      </c>
      <c r="N929" s="142">
        <f t="shared" si="1214"/>
        <v>46740672</v>
      </c>
      <c r="O929" s="142">
        <f t="shared" si="1214"/>
        <v>3559100</v>
      </c>
      <c r="P929" s="142">
        <f t="shared" si="1214"/>
        <v>148000</v>
      </c>
      <c r="Q929" s="142">
        <f t="shared" si="1214"/>
        <v>578396</v>
      </c>
      <c r="R929" s="142">
        <f t="shared" si="1214"/>
        <v>1371373</v>
      </c>
      <c r="S929" s="142">
        <f t="shared" si="1214"/>
        <v>6147539</v>
      </c>
      <c r="T929" s="142">
        <f t="shared" si="1214"/>
        <v>45478326</v>
      </c>
      <c r="U929" s="142">
        <f t="shared" si="1214"/>
        <v>649103</v>
      </c>
      <c r="V929" s="142">
        <f t="shared" si="1214"/>
        <v>11465</v>
      </c>
      <c r="W929" s="142"/>
      <c r="X929" s="142"/>
      <c r="Y929" s="142"/>
      <c r="Z929" s="142"/>
      <c r="AA929" s="142"/>
      <c r="AB929" s="142"/>
      <c r="AC929" s="142"/>
      <c r="AD929" s="142"/>
      <c r="AE929" s="142"/>
      <c r="AF929" s="142"/>
      <c r="AG929" s="168" t="s">
        <v>1284</v>
      </c>
      <c r="AH929" s="144">
        <f t="shared" si="293"/>
        <v>269602611</v>
      </c>
      <c r="AI929" s="145">
        <f t="shared" si="294"/>
        <v>43731</v>
      </c>
      <c r="AJ929" s="144">
        <f t="shared" si="297"/>
        <v>1144</v>
      </c>
      <c r="AK929" s="142">
        <v>1.0</v>
      </c>
      <c r="AL929" s="146">
        <f t="shared" si="1039"/>
        <v>1144</v>
      </c>
      <c r="AM929" s="146">
        <f t="shared" si="1203"/>
        <v>19</v>
      </c>
      <c r="AN929" s="295"/>
      <c r="AO929" s="295"/>
      <c r="AP929" s="295"/>
      <c r="AQ929" s="295"/>
      <c r="AR929" s="295"/>
      <c r="AS929" s="295"/>
      <c r="AT929" s="295"/>
      <c r="AU929" s="295"/>
      <c r="AV929" s="295"/>
      <c r="AW929" s="295"/>
      <c r="AX929" s="295"/>
      <c r="AY929" s="295"/>
      <c r="AZ929" s="295"/>
      <c r="BA929" s="295"/>
      <c r="BB929" s="295"/>
    </row>
    <row r="930">
      <c r="A930" s="293" t="str">
        <f>Data!A135</f>
        <v>Brussels City Council</v>
      </c>
      <c r="B930" s="140">
        <f>Data!E135</f>
        <v>43731</v>
      </c>
      <c r="C930" s="142">
        <f t="shared" si="1211"/>
        <v>5512538</v>
      </c>
      <c r="D930" s="142">
        <f t="shared" ref="D930:L930" si="1215">D929</f>
        <v>21988234</v>
      </c>
      <c r="E930" s="142">
        <f t="shared" si="1215"/>
        <v>6229645</v>
      </c>
      <c r="F930" s="142">
        <f t="shared" si="1215"/>
        <v>57033327</v>
      </c>
      <c r="G930" s="142">
        <f t="shared" si="1215"/>
        <v>30817800</v>
      </c>
      <c r="H930" s="142">
        <f t="shared" si="1215"/>
        <v>2163555</v>
      </c>
      <c r="I930" s="142">
        <f t="shared" si="1215"/>
        <v>17397108</v>
      </c>
      <c r="J930" s="142">
        <f t="shared" si="1215"/>
        <v>4894244</v>
      </c>
      <c r="K930" s="142">
        <f t="shared" si="1215"/>
        <v>8911670</v>
      </c>
      <c r="L930" s="142">
        <f t="shared" si="1215"/>
        <v>9948742</v>
      </c>
      <c r="M930" s="210">
        <f>Data!D135+M929</f>
        <v>201051</v>
      </c>
      <c r="N930" s="142">
        <f t="shared" ref="N930:V930" si="1216">N929</f>
        <v>46740672</v>
      </c>
      <c r="O930" s="142">
        <f t="shared" si="1216"/>
        <v>3559100</v>
      </c>
      <c r="P930" s="142">
        <f t="shared" si="1216"/>
        <v>148000</v>
      </c>
      <c r="Q930" s="142">
        <f t="shared" si="1216"/>
        <v>578396</v>
      </c>
      <c r="R930" s="142">
        <f t="shared" si="1216"/>
        <v>1371373</v>
      </c>
      <c r="S930" s="142">
        <f t="shared" si="1216"/>
        <v>6147539</v>
      </c>
      <c r="T930" s="142">
        <f t="shared" si="1216"/>
        <v>45478326</v>
      </c>
      <c r="U930" s="142">
        <f t="shared" si="1216"/>
        <v>649103</v>
      </c>
      <c r="V930" s="142">
        <f t="shared" si="1216"/>
        <v>11465</v>
      </c>
      <c r="W930" s="142"/>
      <c r="X930" s="142"/>
      <c r="Y930" s="142"/>
      <c r="Z930" s="142"/>
      <c r="AA930" s="142"/>
      <c r="AB930" s="142"/>
      <c r="AC930" s="142"/>
      <c r="AD930" s="142"/>
      <c r="AE930" s="142"/>
      <c r="AF930" s="142"/>
      <c r="AG930" s="168" t="s">
        <v>1757</v>
      </c>
      <c r="AH930" s="144">
        <f t="shared" si="293"/>
        <v>269781888</v>
      </c>
      <c r="AI930" s="145">
        <f t="shared" si="294"/>
        <v>43731</v>
      </c>
      <c r="AJ930" s="144">
        <f t="shared" si="297"/>
        <v>1145</v>
      </c>
      <c r="AK930" s="142">
        <v>1.0</v>
      </c>
      <c r="AL930" s="146">
        <f t="shared" si="1039"/>
        <v>1145</v>
      </c>
      <c r="AM930" s="146">
        <f t="shared" si="1203"/>
        <v>19</v>
      </c>
      <c r="AN930" s="295"/>
      <c r="AO930" s="295"/>
      <c r="AP930" s="295"/>
      <c r="AQ930" s="295"/>
      <c r="AR930" s="295"/>
      <c r="AS930" s="295"/>
      <c r="AT930" s="295"/>
      <c r="AU930" s="295"/>
      <c r="AV930" s="295"/>
      <c r="AW930" s="295"/>
      <c r="AX930" s="295"/>
      <c r="AY930" s="295"/>
      <c r="AZ930" s="295"/>
      <c r="BA930" s="295"/>
      <c r="BB930" s="295"/>
    </row>
    <row r="931">
      <c r="A931" s="293" t="str">
        <f>Data!A911</f>
        <v>Civitavecchia City Council</v>
      </c>
      <c r="B931" s="140">
        <f>Data!E911</f>
        <v>43731</v>
      </c>
      <c r="C931" s="142">
        <f t="shared" si="1211"/>
        <v>5512538</v>
      </c>
      <c r="D931" s="142">
        <f t="shared" ref="D931:H931" si="1217">D930</f>
        <v>21988234</v>
      </c>
      <c r="E931" s="142">
        <f t="shared" si="1217"/>
        <v>6229645</v>
      </c>
      <c r="F931" s="142">
        <f t="shared" si="1217"/>
        <v>57033327</v>
      </c>
      <c r="G931" s="142">
        <f t="shared" si="1217"/>
        <v>30817800</v>
      </c>
      <c r="H931" s="142">
        <f t="shared" si="1217"/>
        <v>2163555</v>
      </c>
      <c r="I931" s="210">
        <f>Data!D911+I930</f>
        <v>17449779</v>
      </c>
      <c r="J931" s="142">
        <f t="shared" ref="J931:V931" si="1218">J930</f>
        <v>4894244</v>
      </c>
      <c r="K931" s="142">
        <f t="shared" si="1218"/>
        <v>8911670</v>
      </c>
      <c r="L931" s="142">
        <f t="shared" si="1218"/>
        <v>9948742</v>
      </c>
      <c r="M931" s="142">
        <f t="shared" si="1218"/>
        <v>201051</v>
      </c>
      <c r="N931" s="142">
        <f t="shared" si="1218"/>
        <v>46740672</v>
      </c>
      <c r="O931" s="142">
        <f t="shared" si="1218"/>
        <v>3559100</v>
      </c>
      <c r="P931" s="142">
        <f t="shared" si="1218"/>
        <v>148000</v>
      </c>
      <c r="Q931" s="142">
        <f t="shared" si="1218"/>
        <v>578396</v>
      </c>
      <c r="R931" s="142">
        <f t="shared" si="1218"/>
        <v>1371373</v>
      </c>
      <c r="S931" s="142">
        <f t="shared" si="1218"/>
        <v>6147539</v>
      </c>
      <c r="T931" s="142">
        <f t="shared" si="1218"/>
        <v>45478326</v>
      </c>
      <c r="U931" s="142">
        <f t="shared" si="1218"/>
        <v>649103</v>
      </c>
      <c r="V931" s="142">
        <f t="shared" si="1218"/>
        <v>11465</v>
      </c>
      <c r="W931" s="142"/>
      <c r="X931" s="142"/>
      <c r="Y931" s="142"/>
      <c r="Z931" s="142"/>
      <c r="AA931" s="142"/>
      <c r="AB931" s="142"/>
      <c r="AC931" s="142"/>
      <c r="AD931" s="142"/>
      <c r="AE931" s="142"/>
      <c r="AF931" s="142"/>
      <c r="AG931" s="168" t="s">
        <v>2288</v>
      </c>
      <c r="AH931" s="144">
        <f t="shared" si="293"/>
        <v>269834559</v>
      </c>
      <c r="AI931" s="145">
        <f t="shared" si="294"/>
        <v>43731</v>
      </c>
      <c r="AJ931" s="144">
        <f t="shared" si="297"/>
        <v>1146</v>
      </c>
      <c r="AK931" s="142">
        <v>1.0</v>
      </c>
      <c r="AL931" s="146">
        <f t="shared" si="1039"/>
        <v>1146</v>
      </c>
      <c r="AM931" s="146">
        <f t="shared" si="1203"/>
        <v>19</v>
      </c>
      <c r="AN931" s="295"/>
      <c r="AO931" s="295"/>
      <c r="AP931" s="295"/>
      <c r="AQ931" s="295"/>
      <c r="AR931" s="295"/>
      <c r="AS931" s="295"/>
      <c r="AT931" s="295"/>
      <c r="AU931" s="295"/>
      <c r="AV931" s="295"/>
      <c r="AW931" s="295"/>
      <c r="AX931" s="295"/>
      <c r="AY931" s="295"/>
      <c r="AZ931" s="295"/>
      <c r="BA931" s="295"/>
      <c r="BB931" s="295"/>
    </row>
    <row r="932">
      <c r="A932" s="293" t="str">
        <f>Data!A914</f>
        <v>Erchie Town Council</v>
      </c>
      <c r="B932" s="140">
        <f>Data!E914</f>
        <v>43731</v>
      </c>
      <c r="C932" s="142">
        <f t="shared" si="1211"/>
        <v>5512538</v>
      </c>
      <c r="D932" s="142">
        <f t="shared" ref="D932:H932" si="1219">D931</f>
        <v>21988234</v>
      </c>
      <c r="E932" s="142">
        <f t="shared" si="1219"/>
        <v>6229645</v>
      </c>
      <c r="F932" s="142">
        <f t="shared" si="1219"/>
        <v>57033327</v>
      </c>
      <c r="G932" s="142">
        <f t="shared" si="1219"/>
        <v>30817800</v>
      </c>
      <c r="H932" s="142">
        <f t="shared" si="1219"/>
        <v>2163555</v>
      </c>
      <c r="I932" s="210">
        <f>Data!D914+I931</f>
        <v>17458403</v>
      </c>
      <c r="J932" s="142">
        <f t="shared" ref="J932:V932" si="1220">J931</f>
        <v>4894244</v>
      </c>
      <c r="K932" s="142">
        <f t="shared" si="1220"/>
        <v>8911670</v>
      </c>
      <c r="L932" s="142">
        <f t="shared" si="1220"/>
        <v>9948742</v>
      </c>
      <c r="M932" s="142">
        <f t="shared" si="1220"/>
        <v>201051</v>
      </c>
      <c r="N932" s="142">
        <f t="shared" si="1220"/>
        <v>46740672</v>
      </c>
      <c r="O932" s="142">
        <f t="shared" si="1220"/>
        <v>3559100</v>
      </c>
      <c r="P932" s="142">
        <f t="shared" si="1220"/>
        <v>148000</v>
      </c>
      <c r="Q932" s="142">
        <f t="shared" si="1220"/>
        <v>578396</v>
      </c>
      <c r="R932" s="142">
        <f t="shared" si="1220"/>
        <v>1371373</v>
      </c>
      <c r="S932" s="142">
        <f t="shared" si="1220"/>
        <v>6147539</v>
      </c>
      <c r="T932" s="142">
        <f t="shared" si="1220"/>
        <v>45478326</v>
      </c>
      <c r="U932" s="142">
        <f t="shared" si="1220"/>
        <v>649103</v>
      </c>
      <c r="V932" s="142">
        <f t="shared" si="1220"/>
        <v>11465</v>
      </c>
      <c r="W932" s="142"/>
      <c r="X932" s="142"/>
      <c r="Y932" s="142"/>
      <c r="Z932" s="142"/>
      <c r="AA932" s="142"/>
      <c r="AB932" s="142"/>
      <c r="AC932" s="142"/>
      <c r="AD932" s="142"/>
      <c r="AE932" s="142"/>
      <c r="AF932" s="142"/>
      <c r="AG932" s="168" t="s">
        <v>2288</v>
      </c>
      <c r="AH932" s="144">
        <f t="shared" si="293"/>
        <v>269843183</v>
      </c>
      <c r="AI932" s="145">
        <f t="shared" si="294"/>
        <v>43731</v>
      </c>
      <c r="AJ932" s="144">
        <f t="shared" si="297"/>
        <v>1147</v>
      </c>
      <c r="AK932" s="142">
        <v>1.0</v>
      </c>
      <c r="AL932" s="146">
        <f t="shared" si="1039"/>
        <v>1147</v>
      </c>
      <c r="AM932" s="146">
        <f t="shared" si="1203"/>
        <v>19</v>
      </c>
      <c r="AN932" s="295"/>
      <c r="AO932" s="295"/>
      <c r="AP932" s="295"/>
      <c r="AQ932" s="295"/>
      <c r="AR932" s="295"/>
      <c r="AS932" s="295"/>
      <c r="AT932" s="295"/>
      <c r="AU932" s="295"/>
      <c r="AV932" s="295"/>
      <c r="AW932" s="295"/>
      <c r="AX932" s="295"/>
      <c r="AY932" s="295"/>
      <c r="AZ932" s="295"/>
      <c r="BA932" s="295"/>
      <c r="BB932" s="295"/>
    </row>
    <row r="933">
      <c r="A933" s="293" t="str">
        <f>Data!A885</f>
        <v>Westmeath County Council</v>
      </c>
      <c r="B933" s="140">
        <f>Data!E885</f>
        <v>43731</v>
      </c>
      <c r="C933" s="142">
        <f t="shared" si="1211"/>
        <v>5512538</v>
      </c>
      <c r="D933" s="142">
        <f t="shared" ref="D933:V933" si="1221">D932</f>
        <v>21988234</v>
      </c>
      <c r="E933" s="142">
        <f t="shared" si="1221"/>
        <v>6229645</v>
      </c>
      <c r="F933" s="142">
        <f t="shared" si="1221"/>
        <v>57033327</v>
      </c>
      <c r="G933" s="142">
        <f t="shared" si="1221"/>
        <v>30817800</v>
      </c>
      <c r="H933" s="142">
        <f t="shared" si="1221"/>
        <v>2163555</v>
      </c>
      <c r="I933" s="142">
        <f t="shared" si="1221"/>
        <v>17458403</v>
      </c>
      <c r="J933" s="176">
        <f t="shared" si="1221"/>
        <v>4894244</v>
      </c>
      <c r="K933" s="142">
        <f t="shared" si="1221"/>
        <v>8911670</v>
      </c>
      <c r="L933" s="142">
        <f t="shared" si="1221"/>
        <v>9948742</v>
      </c>
      <c r="M933" s="142">
        <f t="shared" si="1221"/>
        <v>201051</v>
      </c>
      <c r="N933" s="142">
        <f t="shared" si="1221"/>
        <v>46740672</v>
      </c>
      <c r="O933" s="142">
        <f t="shared" si="1221"/>
        <v>3559100</v>
      </c>
      <c r="P933" s="142">
        <f t="shared" si="1221"/>
        <v>148000</v>
      </c>
      <c r="Q933" s="142">
        <f t="shared" si="1221"/>
        <v>578396</v>
      </c>
      <c r="R933" s="142">
        <f t="shared" si="1221"/>
        <v>1371373</v>
      </c>
      <c r="S933" s="142">
        <f t="shared" si="1221"/>
        <v>6147539</v>
      </c>
      <c r="T933" s="142">
        <f t="shared" si="1221"/>
        <v>45478326</v>
      </c>
      <c r="U933" s="142">
        <f t="shared" si="1221"/>
        <v>649103</v>
      </c>
      <c r="V933" s="142">
        <f t="shared" si="1221"/>
        <v>11465</v>
      </c>
      <c r="W933" s="142"/>
      <c r="X933" s="142"/>
      <c r="Y933" s="142"/>
      <c r="Z933" s="142"/>
      <c r="AA933" s="142"/>
      <c r="AB933" s="142"/>
      <c r="AC933" s="142"/>
      <c r="AD933" s="142"/>
      <c r="AE933" s="142"/>
      <c r="AF933" s="142"/>
      <c r="AG933" s="168" t="s">
        <v>2803</v>
      </c>
      <c r="AH933" s="144">
        <f t="shared" si="293"/>
        <v>269843183</v>
      </c>
      <c r="AI933" s="145">
        <f t="shared" si="294"/>
        <v>43731</v>
      </c>
      <c r="AJ933" s="144">
        <f t="shared" si="297"/>
        <v>1148</v>
      </c>
      <c r="AK933" s="142">
        <v>1.0</v>
      </c>
      <c r="AL933" s="146">
        <f t="shared" si="1039"/>
        <v>1148</v>
      </c>
      <c r="AM933" s="146">
        <f t="shared" ref="AM933:AM935" si="1224">AM931</f>
        <v>19</v>
      </c>
      <c r="AN933" s="295"/>
      <c r="AO933" s="295"/>
      <c r="AP933" s="295"/>
      <c r="AQ933" s="295"/>
      <c r="AR933" s="295"/>
      <c r="AS933" s="295"/>
      <c r="AT933" s="295"/>
      <c r="AU933" s="295"/>
      <c r="AV933" s="295"/>
      <c r="AW933" s="295"/>
      <c r="AX933" s="295"/>
      <c r="AY933" s="295"/>
      <c r="AZ933" s="295"/>
      <c r="BA933" s="295"/>
      <c r="BB933" s="295"/>
    </row>
    <row r="934">
      <c r="A934" s="293" t="str">
        <f>Data!A783</f>
        <v>Engelskirchen Council</v>
      </c>
      <c r="B934" s="140">
        <f>Data!E783</f>
        <v>43731</v>
      </c>
      <c r="C934" s="142">
        <f t="shared" si="1211"/>
        <v>5512538</v>
      </c>
      <c r="D934" s="142">
        <f t="shared" ref="D934:J934" si="1222">D933</f>
        <v>21988234</v>
      </c>
      <c r="E934" s="142">
        <f t="shared" si="1222"/>
        <v>6229645</v>
      </c>
      <c r="F934" s="142">
        <f t="shared" si="1222"/>
        <v>57033327</v>
      </c>
      <c r="G934" s="142">
        <f t="shared" si="1222"/>
        <v>30817800</v>
      </c>
      <c r="H934" s="142">
        <f t="shared" si="1222"/>
        <v>2163555</v>
      </c>
      <c r="I934" s="142">
        <f t="shared" si="1222"/>
        <v>17458403</v>
      </c>
      <c r="J934" s="142">
        <f t="shared" si="1222"/>
        <v>4894244</v>
      </c>
      <c r="K934" s="210">
        <f>Data!D783+K933</f>
        <v>8930942</v>
      </c>
      <c r="L934" s="142">
        <f t="shared" ref="L934:V934" si="1223">L933</f>
        <v>9948742</v>
      </c>
      <c r="M934" s="142">
        <f t="shared" si="1223"/>
        <v>201051</v>
      </c>
      <c r="N934" s="142">
        <f t="shared" si="1223"/>
        <v>46740672</v>
      </c>
      <c r="O934" s="142">
        <f t="shared" si="1223"/>
        <v>3559100</v>
      </c>
      <c r="P934" s="142">
        <f t="shared" si="1223"/>
        <v>148000</v>
      </c>
      <c r="Q934" s="142">
        <f t="shared" si="1223"/>
        <v>578396</v>
      </c>
      <c r="R934" s="142">
        <f t="shared" si="1223"/>
        <v>1371373</v>
      </c>
      <c r="S934" s="142">
        <f t="shared" si="1223"/>
        <v>6147539</v>
      </c>
      <c r="T934" s="142">
        <f t="shared" si="1223"/>
        <v>45478326</v>
      </c>
      <c r="U934" s="142">
        <f t="shared" si="1223"/>
        <v>649103</v>
      </c>
      <c r="V934" s="142">
        <f t="shared" si="1223"/>
        <v>11465</v>
      </c>
      <c r="W934" s="142"/>
      <c r="X934" s="142"/>
      <c r="Y934" s="142"/>
      <c r="Z934" s="142"/>
      <c r="AA934" s="142"/>
      <c r="AB934" s="142"/>
      <c r="AC934" s="142"/>
      <c r="AD934" s="142"/>
      <c r="AE934" s="142"/>
      <c r="AF934" s="142"/>
      <c r="AG934" s="168" t="s">
        <v>2360</v>
      </c>
      <c r="AH934" s="144">
        <f t="shared" si="293"/>
        <v>269862455</v>
      </c>
      <c r="AI934" s="145">
        <f t="shared" si="294"/>
        <v>43731</v>
      </c>
      <c r="AJ934" s="144">
        <f t="shared" si="297"/>
        <v>1149</v>
      </c>
      <c r="AK934" s="142">
        <v>1.0</v>
      </c>
      <c r="AL934" s="146">
        <f t="shared" si="1039"/>
        <v>1149</v>
      </c>
      <c r="AM934" s="146">
        <f t="shared" si="1224"/>
        <v>19</v>
      </c>
      <c r="AN934" s="295"/>
      <c r="AO934" s="295"/>
      <c r="AP934" s="295"/>
      <c r="AQ934" s="295"/>
      <c r="AR934" s="295"/>
      <c r="AS934" s="295"/>
      <c r="AT934" s="295"/>
      <c r="AU934" s="295"/>
      <c r="AV934" s="295"/>
      <c r="AW934" s="295"/>
      <c r="AX934" s="295"/>
      <c r="AY934" s="295"/>
      <c r="AZ934" s="295"/>
      <c r="BA934" s="295"/>
      <c r="BB934" s="295"/>
    </row>
    <row r="935">
      <c r="A935" s="293" t="str">
        <f>Data!A784</f>
        <v>Enger Town Council</v>
      </c>
      <c r="B935" s="140">
        <f>Data!E784</f>
        <v>43731</v>
      </c>
      <c r="C935" s="142">
        <f t="shared" si="1211"/>
        <v>5512538</v>
      </c>
      <c r="D935" s="142">
        <f t="shared" ref="D935:V935" si="1225">D934</f>
        <v>21988234</v>
      </c>
      <c r="E935" s="142">
        <f t="shared" si="1225"/>
        <v>6229645</v>
      </c>
      <c r="F935" s="142">
        <f t="shared" si="1225"/>
        <v>57033327</v>
      </c>
      <c r="G935" s="142">
        <f t="shared" si="1225"/>
        <v>30817800</v>
      </c>
      <c r="H935" s="142">
        <f t="shared" si="1225"/>
        <v>2163555</v>
      </c>
      <c r="I935" s="142">
        <f t="shared" si="1225"/>
        <v>17458403</v>
      </c>
      <c r="J935" s="142">
        <f t="shared" si="1225"/>
        <v>4894244</v>
      </c>
      <c r="K935" s="176">
        <f t="shared" si="1225"/>
        <v>8930942</v>
      </c>
      <c r="L935" s="142">
        <f t="shared" si="1225"/>
        <v>9948742</v>
      </c>
      <c r="M935" s="142">
        <f t="shared" si="1225"/>
        <v>201051</v>
      </c>
      <c r="N935" s="142">
        <f t="shared" si="1225"/>
        <v>46740672</v>
      </c>
      <c r="O935" s="142">
        <f t="shared" si="1225"/>
        <v>3559100</v>
      </c>
      <c r="P935" s="142">
        <f t="shared" si="1225"/>
        <v>148000</v>
      </c>
      <c r="Q935" s="142">
        <f t="shared" si="1225"/>
        <v>578396</v>
      </c>
      <c r="R935" s="142">
        <f t="shared" si="1225"/>
        <v>1371373</v>
      </c>
      <c r="S935" s="142">
        <f t="shared" si="1225"/>
        <v>6147539</v>
      </c>
      <c r="T935" s="142">
        <f t="shared" si="1225"/>
        <v>45478326</v>
      </c>
      <c r="U935" s="142">
        <f t="shared" si="1225"/>
        <v>649103</v>
      </c>
      <c r="V935" s="142">
        <f t="shared" si="1225"/>
        <v>11465</v>
      </c>
      <c r="W935" s="142"/>
      <c r="X935" s="142"/>
      <c r="Y935" s="142"/>
      <c r="Z935" s="142"/>
      <c r="AA935" s="142"/>
      <c r="AB935" s="142"/>
      <c r="AC935" s="142"/>
      <c r="AD935" s="142"/>
      <c r="AE935" s="142"/>
      <c r="AF935" s="142"/>
      <c r="AG935" s="168" t="s">
        <v>2360</v>
      </c>
      <c r="AH935" s="144">
        <f t="shared" si="293"/>
        <v>269862455</v>
      </c>
      <c r="AI935" s="145">
        <f t="shared" si="294"/>
        <v>43731</v>
      </c>
      <c r="AJ935" s="144">
        <f t="shared" si="297"/>
        <v>1150</v>
      </c>
      <c r="AK935" s="142">
        <v>1.0</v>
      </c>
      <c r="AL935" s="146">
        <f t="shared" si="1039"/>
        <v>1150</v>
      </c>
      <c r="AM935" s="146">
        <f t="shared" si="1224"/>
        <v>19</v>
      </c>
      <c r="AN935" s="295"/>
      <c r="AO935" s="295"/>
      <c r="AP935" s="295"/>
      <c r="AQ935" s="295"/>
      <c r="AR935" s="295"/>
      <c r="AS935" s="295"/>
      <c r="AT935" s="295"/>
      <c r="AU935" s="295"/>
      <c r="AV935" s="295"/>
      <c r="AW935" s="295"/>
      <c r="AX935" s="295"/>
      <c r="AY935" s="295"/>
      <c r="AZ935" s="295"/>
      <c r="BA935" s="295"/>
      <c r="BB935" s="295"/>
    </row>
    <row r="936">
      <c r="A936" s="293" t="str">
        <f>Data!A29</f>
        <v>Burnside City Council</v>
      </c>
      <c r="B936" s="140">
        <f>Data!E29</f>
        <v>43732</v>
      </c>
      <c r="C936" s="210">
        <f>Data!D29+C935</f>
        <v>5558244</v>
      </c>
      <c r="D936" s="142">
        <f t="shared" ref="D936:V936" si="1226">D935</f>
        <v>21988234</v>
      </c>
      <c r="E936" s="142">
        <f t="shared" si="1226"/>
        <v>6229645</v>
      </c>
      <c r="F936" s="142">
        <f t="shared" si="1226"/>
        <v>57033327</v>
      </c>
      <c r="G936" s="142">
        <f t="shared" si="1226"/>
        <v>30817800</v>
      </c>
      <c r="H936" s="142">
        <f t="shared" si="1226"/>
        <v>2163555</v>
      </c>
      <c r="I936" s="142">
        <f t="shared" si="1226"/>
        <v>17458403</v>
      </c>
      <c r="J936" s="142">
        <f t="shared" si="1226"/>
        <v>4894244</v>
      </c>
      <c r="K936" s="142">
        <f t="shared" si="1226"/>
        <v>8930942</v>
      </c>
      <c r="L936" s="142">
        <f t="shared" si="1226"/>
        <v>9948742</v>
      </c>
      <c r="M936" s="142">
        <f t="shared" si="1226"/>
        <v>201051</v>
      </c>
      <c r="N936" s="142">
        <f t="shared" si="1226"/>
        <v>46740672</v>
      </c>
      <c r="O936" s="142">
        <f t="shared" si="1226"/>
        <v>3559100</v>
      </c>
      <c r="P936" s="142">
        <f t="shared" si="1226"/>
        <v>148000</v>
      </c>
      <c r="Q936" s="142">
        <f t="shared" si="1226"/>
        <v>578396</v>
      </c>
      <c r="R936" s="142">
        <f t="shared" si="1226"/>
        <v>1371373</v>
      </c>
      <c r="S936" s="142">
        <f t="shared" si="1226"/>
        <v>6147539</v>
      </c>
      <c r="T936" s="142">
        <f t="shared" si="1226"/>
        <v>45478326</v>
      </c>
      <c r="U936" s="142">
        <f t="shared" si="1226"/>
        <v>649103</v>
      </c>
      <c r="V936" s="142">
        <f t="shared" si="1226"/>
        <v>11465</v>
      </c>
      <c r="W936" s="142"/>
      <c r="X936" s="142"/>
      <c r="Y936" s="142"/>
      <c r="Z936" s="142"/>
      <c r="AA936" s="142"/>
      <c r="AB936" s="142"/>
      <c r="AC936" s="142"/>
      <c r="AD936" s="142"/>
      <c r="AE936" s="142"/>
      <c r="AF936" s="142"/>
      <c r="AG936" s="168" t="s">
        <v>974</v>
      </c>
      <c r="AH936" s="144">
        <f t="shared" si="293"/>
        <v>269908161</v>
      </c>
      <c r="AI936" s="145">
        <f t="shared" si="294"/>
        <v>43732</v>
      </c>
      <c r="AJ936" s="144">
        <f t="shared" si="297"/>
        <v>1151</v>
      </c>
      <c r="AK936" s="142">
        <v>1.0</v>
      </c>
      <c r="AL936" s="146">
        <f t="shared" si="1039"/>
        <v>1151</v>
      </c>
      <c r="AM936" s="146">
        <f>AM933</f>
        <v>19</v>
      </c>
      <c r="AN936" s="295"/>
      <c r="AO936" s="295"/>
      <c r="AP936" s="295"/>
      <c r="AQ936" s="295"/>
      <c r="AR936" s="295"/>
      <c r="AS936" s="295"/>
      <c r="AT936" s="295"/>
      <c r="AU936" s="295"/>
      <c r="AV936" s="295"/>
      <c r="AW936" s="295"/>
      <c r="AX936" s="295"/>
      <c r="AY936" s="295"/>
      <c r="AZ936" s="295"/>
      <c r="BA936" s="295"/>
      <c r="BB936" s="295"/>
    </row>
    <row r="937">
      <c r="A937" s="293" t="str">
        <f>Data!A717</f>
        <v>Woolwich Town Council</v>
      </c>
      <c r="B937" s="140">
        <f>Data!E717</f>
        <v>43732</v>
      </c>
      <c r="C937" s="142">
        <f t="shared" ref="C937:V937" si="1227">C936</f>
        <v>5558244</v>
      </c>
      <c r="D937" s="142">
        <f t="shared" si="1227"/>
        <v>21988234</v>
      </c>
      <c r="E937" s="142">
        <f t="shared" si="1227"/>
        <v>6229645</v>
      </c>
      <c r="F937" s="142">
        <f t="shared" si="1227"/>
        <v>57033327</v>
      </c>
      <c r="G937" s="176">
        <f t="shared" si="1227"/>
        <v>30817800</v>
      </c>
      <c r="H937" s="142">
        <f t="shared" si="1227"/>
        <v>2163555</v>
      </c>
      <c r="I937" s="142">
        <f t="shared" si="1227"/>
        <v>17458403</v>
      </c>
      <c r="J937" s="142">
        <f t="shared" si="1227"/>
        <v>4894244</v>
      </c>
      <c r="K937" s="142">
        <f t="shared" si="1227"/>
        <v>8930942</v>
      </c>
      <c r="L937" s="142">
        <f t="shared" si="1227"/>
        <v>9948742</v>
      </c>
      <c r="M937" s="142">
        <f t="shared" si="1227"/>
        <v>201051</v>
      </c>
      <c r="N937" s="142">
        <f t="shared" si="1227"/>
        <v>46740672</v>
      </c>
      <c r="O937" s="142">
        <f t="shared" si="1227"/>
        <v>3559100</v>
      </c>
      <c r="P937" s="142">
        <f t="shared" si="1227"/>
        <v>148000</v>
      </c>
      <c r="Q937" s="142">
        <f t="shared" si="1227"/>
        <v>578396</v>
      </c>
      <c r="R937" s="142">
        <f t="shared" si="1227"/>
        <v>1371373</v>
      </c>
      <c r="S937" s="142">
        <f t="shared" si="1227"/>
        <v>6147539</v>
      </c>
      <c r="T937" s="142">
        <f t="shared" si="1227"/>
        <v>45478326</v>
      </c>
      <c r="U937" s="142">
        <f t="shared" si="1227"/>
        <v>649103</v>
      </c>
      <c r="V937" s="142">
        <f t="shared" si="1227"/>
        <v>11465</v>
      </c>
      <c r="W937" s="142"/>
      <c r="X937" s="142"/>
      <c r="Y937" s="142"/>
      <c r="Z937" s="142"/>
      <c r="AA937" s="142"/>
      <c r="AB937" s="142"/>
      <c r="AC937" s="142"/>
      <c r="AD937" s="142"/>
      <c r="AE937" s="142"/>
      <c r="AF937" s="142"/>
      <c r="AG937" s="168" t="s">
        <v>1206</v>
      </c>
      <c r="AH937" s="144">
        <f t="shared" si="293"/>
        <v>269908161</v>
      </c>
      <c r="AI937" s="145">
        <f t="shared" si="294"/>
        <v>43732</v>
      </c>
      <c r="AJ937" s="144">
        <f t="shared" si="297"/>
        <v>1152</v>
      </c>
      <c r="AK937" s="142">
        <v>1.0</v>
      </c>
      <c r="AL937" s="146">
        <f t="shared" si="1039"/>
        <v>1152</v>
      </c>
      <c r="AM937" s="146">
        <f t="shared" ref="AM937:AM941" si="1230">AM936</f>
        <v>19</v>
      </c>
      <c r="AN937" s="295"/>
      <c r="AO937" s="295"/>
      <c r="AP937" s="295"/>
      <c r="AQ937" s="295"/>
      <c r="AR937" s="295"/>
      <c r="AS937" s="295"/>
      <c r="AT937" s="295"/>
      <c r="AU937" s="295"/>
      <c r="AV937" s="295"/>
      <c r="AW937" s="295"/>
      <c r="AX937" s="295"/>
      <c r="AY937" s="295"/>
      <c r="AZ937" s="295"/>
      <c r="BA937" s="295"/>
      <c r="BB937" s="295"/>
    </row>
    <row r="938">
      <c r="A938" s="293" t="str">
        <f>Data!A737</f>
        <v>Aix-les-Bains Town Council</v>
      </c>
      <c r="B938" s="140">
        <f>Data!E737</f>
        <v>43732</v>
      </c>
      <c r="C938" s="142">
        <f t="shared" ref="C938:K938" si="1228">C937</f>
        <v>5558244</v>
      </c>
      <c r="D938" s="142">
        <f t="shared" si="1228"/>
        <v>21988234</v>
      </c>
      <c r="E938" s="142">
        <f t="shared" si="1228"/>
        <v>6229645</v>
      </c>
      <c r="F938" s="142">
        <f t="shared" si="1228"/>
        <v>57033327</v>
      </c>
      <c r="G938" s="142">
        <f t="shared" si="1228"/>
        <v>30817800</v>
      </c>
      <c r="H938" s="142">
        <f t="shared" si="1228"/>
        <v>2163555</v>
      </c>
      <c r="I938" s="142">
        <f t="shared" si="1228"/>
        <v>17458403</v>
      </c>
      <c r="J938" s="142">
        <f t="shared" si="1228"/>
        <v>4894244</v>
      </c>
      <c r="K938" s="142">
        <f t="shared" si="1228"/>
        <v>8930942</v>
      </c>
      <c r="L938" s="210">
        <f>Data!D737+L937</f>
        <v>9979119</v>
      </c>
      <c r="M938" s="142">
        <f t="shared" ref="M938:V938" si="1229">M937</f>
        <v>201051</v>
      </c>
      <c r="N938" s="142">
        <f t="shared" si="1229"/>
        <v>46740672</v>
      </c>
      <c r="O938" s="142">
        <f t="shared" si="1229"/>
        <v>3559100</v>
      </c>
      <c r="P938" s="142">
        <f t="shared" si="1229"/>
        <v>148000</v>
      </c>
      <c r="Q938" s="142">
        <f t="shared" si="1229"/>
        <v>578396</v>
      </c>
      <c r="R938" s="142">
        <f t="shared" si="1229"/>
        <v>1371373</v>
      </c>
      <c r="S938" s="142">
        <f t="shared" si="1229"/>
        <v>6147539</v>
      </c>
      <c r="T938" s="142">
        <f t="shared" si="1229"/>
        <v>45478326</v>
      </c>
      <c r="U938" s="142">
        <f t="shared" si="1229"/>
        <v>649103</v>
      </c>
      <c r="V938" s="142">
        <f t="shared" si="1229"/>
        <v>11465</v>
      </c>
      <c r="W938" s="142"/>
      <c r="X938" s="142"/>
      <c r="Y938" s="142"/>
      <c r="Z938" s="142"/>
      <c r="AA938" s="142"/>
      <c r="AB938" s="142"/>
      <c r="AC938" s="142"/>
      <c r="AD938" s="142"/>
      <c r="AE938" s="142"/>
      <c r="AF938" s="142"/>
      <c r="AG938" s="168" t="s">
        <v>2442</v>
      </c>
      <c r="AH938" s="144">
        <f t="shared" si="293"/>
        <v>269938538</v>
      </c>
      <c r="AI938" s="145">
        <f t="shared" si="294"/>
        <v>43732</v>
      </c>
      <c r="AJ938" s="144">
        <f t="shared" si="297"/>
        <v>1153</v>
      </c>
      <c r="AK938" s="142">
        <v>1.0</v>
      </c>
      <c r="AL938" s="146">
        <f t="shared" si="1039"/>
        <v>1153</v>
      </c>
      <c r="AM938" s="146">
        <f t="shared" si="1230"/>
        <v>19</v>
      </c>
      <c r="AN938" s="295"/>
      <c r="AO938" s="295"/>
      <c r="AP938" s="295"/>
      <c r="AQ938" s="295"/>
      <c r="AR938" s="295"/>
      <c r="AS938" s="295"/>
      <c r="AT938" s="295"/>
      <c r="AU938" s="295"/>
      <c r="AV938" s="295"/>
      <c r="AW938" s="295"/>
      <c r="AX938" s="295"/>
      <c r="AY938" s="295"/>
      <c r="AZ938" s="295"/>
      <c r="BA938" s="295"/>
      <c r="BB938" s="295"/>
    </row>
    <row r="939">
      <c r="A939" s="293" t="str">
        <f>Data!A585</f>
        <v>West Lothian Council</v>
      </c>
      <c r="B939" s="140">
        <f>Data!E585</f>
        <v>43732</v>
      </c>
      <c r="C939" s="142">
        <f t="shared" ref="C939:V939" si="1231">C938</f>
        <v>5558244</v>
      </c>
      <c r="D939" s="142">
        <f t="shared" si="1231"/>
        <v>21988234</v>
      </c>
      <c r="E939" s="142">
        <f t="shared" si="1231"/>
        <v>6229645</v>
      </c>
      <c r="F939" s="176">
        <f t="shared" si="1231"/>
        <v>57033327</v>
      </c>
      <c r="G939" s="142">
        <f t="shared" si="1231"/>
        <v>30817800</v>
      </c>
      <c r="H939" s="142">
        <f t="shared" si="1231"/>
        <v>2163555</v>
      </c>
      <c r="I939" s="142">
        <f t="shared" si="1231"/>
        <v>17458403</v>
      </c>
      <c r="J939" s="142">
        <f t="shared" si="1231"/>
        <v>4894244</v>
      </c>
      <c r="K939" s="142">
        <f t="shared" si="1231"/>
        <v>8930942</v>
      </c>
      <c r="L939" s="142">
        <f t="shared" si="1231"/>
        <v>9979119</v>
      </c>
      <c r="M939" s="142">
        <f t="shared" si="1231"/>
        <v>201051</v>
      </c>
      <c r="N939" s="142">
        <f t="shared" si="1231"/>
        <v>46740672</v>
      </c>
      <c r="O939" s="142">
        <f t="shared" si="1231"/>
        <v>3559100</v>
      </c>
      <c r="P939" s="142">
        <f t="shared" si="1231"/>
        <v>148000</v>
      </c>
      <c r="Q939" s="142">
        <f t="shared" si="1231"/>
        <v>578396</v>
      </c>
      <c r="R939" s="142">
        <f t="shared" si="1231"/>
        <v>1371373</v>
      </c>
      <c r="S939" s="142">
        <f t="shared" si="1231"/>
        <v>6147539</v>
      </c>
      <c r="T939" s="142">
        <f t="shared" si="1231"/>
        <v>45478326</v>
      </c>
      <c r="U939" s="142">
        <f t="shared" si="1231"/>
        <v>649103</v>
      </c>
      <c r="V939" s="142">
        <f t="shared" si="1231"/>
        <v>11465</v>
      </c>
      <c r="W939" s="142"/>
      <c r="X939" s="142"/>
      <c r="Y939" s="142"/>
      <c r="Z939" s="142"/>
      <c r="AA939" s="142"/>
      <c r="AB939" s="142"/>
      <c r="AC939" s="142"/>
      <c r="AD939" s="142"/>
      <c r="AE939" s="142"/>
      <c r="AF939" s="142"/>
      <c r="AG939" s="168" t="s">
        <v>1284</v>
      </c>
      <c r="AH939" s="144">
        <f t="shared" si="293"/>
        <v>269938538</v>
      </c>
      <c r="AI939" s="145">
        <f t="shared" si="294"/>
        <v>43732</v>
      </c>
      <c r="AJ939" s="144">
        <f t="shared" si="297"/>
        <v>1154</v>
      </c>
      <c r="AK939" s="142">
        <v>1.0</v>
      </c>
      <c r="AL939" s="146">
        <f t="shared" si="1039"/>
        <v>1154</v>
      </c>
      <c r="AM939" s="146">
        <f t="shared" si="1230"/>
        <v>19</v>
      </c>
      <c r="AN939" s="295"/>
      <c r="AO939" s="295"/>
      <c r="AP939" s="295"/>
      <c r="AQ939" s="295"/>
      <c r="AR939" s="295"/>
      <c r="AS939" s="295"/>
      <c r="AT939" s="295"/>
      <c r="AU939" s="295"/>
      <c r="AV939" s="295"/>
      <c r="AW939" s="295"/>
      <c r="AX939" s="295"/>
      <c r="AY939" s="295"/>
      <c r="AZ939" s="295"/>
      <c r="BA939" s="295"/>
      <c r="BB939" s="295"/>
    </row>
    <row r="940">
      <c r="A940" s="293" t="str">
        <f>Data!A205</f>
        <v>Broadhembury Parish Council</v>
      </c>
      <c r="B940" s="140">
        <f>Data!E205</f>
        <v>43732</v>
      </c>
      <c r="C940" s="142">
        <f t="shared" ref="C940:V940" si="1232">C939</f>
        <v>5558244</v>
      </c>
      <c r="D940" s="142">
        <f t="shared" si="1232"/>
        <v>21988234</v>
      </c>
      <c r="E940" s="142">
        <f t="shared" si="1232"/>
        <v>6229645</v>
      </c>
      <c r="F940" s="176">
        <f t="shared" si="1232"/>
        <v>57033327</v>
      </c>
      <c r="G940" s="142">
        <f t="shared" si="1232"/>
        <v>30817800</v>
      </c>
      <c r="H940" s="142">
        <f t="shared" si="1232"/>
        <v>2163555</v>
      </c>
      <c r="I940" s="142">
        <f t="shared" si="1232"/>
        <v>17458403</v>
      </c>
      <c r="J940" s="142">
        <f t="shared" si="1232"/>
        <v>4894244</v>
      </c>
      <c r="K940" s="142">
        <f t="shared" si="1232"/>
        <v>8930942</v>
      </c>
      <c r="L940" s="142">
        <f t="shared" si="1232"/>
        <v>9979119</v>
      </c>
      <c r="M940" s="142">
        <f t="shared" si="1232"/>
        <v>201051</v>
      </c>
      <c r="N940" s="142">
        <f t="shared" si="1232"/>
        <v>46740672</v>
      </c>
      <c r="O940" s="142">
        <f t="shared" si="1232"/>
        <v>3559100</v>
      </c>
      <c r="P940" s="142">
        <f t="shared" si="1232"/>
        <v>148000</v>
      </c>
      <c r="Q940" s="142">
        <f t="shared" si="1232"/>
        <v>578396</v>
      </c>
      <c r="R940" s="142">
        <f t="shared" si="1232"/>
        <v>1371373</v>
      </c>
      <c r="S940" s="142">
        <f t="shared" si="1232"/>
        <v>6147539</v>
      </c>
      <c r="T940" s="142">
        <f t="shared" si="1232"/>
        <v>45478326</v>
      </c>
      <c r="U940" s="142">
        <f t="shared" si="1232"/>
        <v>649103</v>
      </c>
      <c r="V940" s="142">
        <f t="shared" si="1232"/>
        <v>11465</v>
      </c>
      <c r="W940" s="142"/>
      <c r="X940" s="142"/>
      <c r="Y940" s="142"/>
      <c r="Z940" s="142"/>
      <c r="AA940" s="142"/>
      <c r="AB940" s="142"/>
      <c r="AC940" s="142"/>
      <c r="AD940" s="142"/>
      <c r="AE940" s="142"/>
      <c r="AF940" s="142"/>
      <c r="AG940" s="168" t="s">
        <v>1284</v>
      </c>
      <c r="AH940" s="144">
        <f t="shared" si="293"/>
        <v>269938538</v>
      </c>
      <c r="AI940" s="145">
        <f t="shared" si="294"/>
        <v>43732</v>
      </c>
      <c r="AJ940" s="144">
        <f t="shared" si="297"/>
        <v>1155</v>
      </c>
      <c r="AK940" s="142">
        <v>1.0</v>
      </c>
      <c r="AL940" s="146">
        <f t="shared" si="1039"/>
        <v>1155</v>
      </c>
      <c r="AM940" s="146">
        <f t="shared" si="1230"/>
        <v>19</v>
      </c>
      <c r="AN940" s="295"/>
      <c r="AO940" s="295"/>
      <c r="AP940" s="295"/>
      <c r="AQ940" s="295"/>
      <c r="AR940" s="295"/>
      <c r="AS940" s="295"/>
      <c r="AT940" s="295"/>
      <c r="AU940" s="295"/>
      <c r="AV940" s="295"/>
      <c r="AW940" s="295"/>
      <c r="AX940" s="295"/>
      <c r="AY940" s="295"/>
      <c r="AZ940" s="295"/>
      <c r="BA940" s="295"/>
      <c r="BB940" s="295"/>
    </row>
    <row r="941">
      <c r="A941" s="293" t="str">
        <f>Data!A203</f>
        <v>Brixton Parish Council</v>
      </c>
      <c r="B941" s="140">
        <f>Data!E203</f>
        <v>43733</v>
      </c>
      <c r="C941" s="142">
        <f t="shared" ref="C941:V941" si="1233">C940</f>
        <v>5558244</v>
      </c>
      <c r="D941" s="142">
        <f t="shared" si="1233"/>
        <v>21988234</v>
      </c>
      <c r="E941" s="142">
        <f t="shared" si="1233"/>
        <v>6229645</v>
      </c>
      <c r="F941" s="176">
        <f t="shared" si="1233"/>
        <v>57033327</v>
      </c>
      <c r="G941" s="142">
        <f t="shared" si="1233"/>
        <v>30817800</v>
      </c>
      <c r="H941" s="142">
        <f t="shared" si="1233"/>
        <v>2163555</v>
      </c>
      <c r="I941" s="142">
        <f t="shared" si="1233"/>
        <v>17458403</v>
      </c>
      <c r="J941" s="142">
        <f t="shared" si="1233"/>
        <v>4894244</v>
      </c>
      <c r="K941" s="142">
        <f t="shared" si="1233"/>
        <v>8930942</v>
      </c>
      <c r="L941" s="142">
        <f t="shared" si="1233"/>
        <v>9979119</v>
      </c>
      <c r="M941" s="142">
        <f t="shared" si="1233"/>
        <v>201051</v>
      </c>
      <c r="N941" s="142">
        <f t="shared" si="1233"/>
        <v>46740672</v>
      </c>
      <c r="O941" s="142">
        <f t="shared" si="1233"/>
        <v>3559100</v>
      </c>
      <c r="P941" s="142">
        <f t="shared" si="1233"/>
        <v>148000</v>
      </c>
      <c r="Q941" s="142">
        <f t="shared" si="1233"/>
        <v>578396</v>
      </c>
      <c r="R941" s="142">
        <f t="shared" si="1233"/>
        <v>1371373</v>
      </c>
      <c r="S941" s="142">
        <f t="shared" si="1233"/>
        <v>6147539</v>
      </c>
      <c r="T941" s="142">
        <f t="shared" si="1233"/>
        <v>45478326</v>
      </c>
      <c r="U941" s="142">
        <f t="shared" si="1233"/>
        <v>649103</v>
      </c>
      <c r="V941" s="142">
        <f t="shared" si="1233"/>
        <v>11465</v>
      </c>
      <c r="W941" s="142"/>
      <c r="X941" s="142"/>
      <c r="Y941" s="142"/>
      <c r="Z941" s="142"/>
      <c r="AA941" s="142"/>
      <c r="AB941" s="142"/>
      <c r="AC941" s="142"/>
      <c r="AD941" s="142"/>
      <c r="AE941" s="142"/>
      <c r="AF941" s="142"/>
      <c r="AG941" s="168" t="s">
        <v>1284</v>
      </c>
      <c r="AH941" s="144">
        <f t="shared" si="293"/>
        <v>269938538</v>
      </c>
      <c r="AI941" s="145">
        <f t="shared" si="294"/>
        <v>43733</v>
      </c>
      <c r="AJ941" s="144">
        <f t="shared" si="297"/>
        <v>1156</v>
      </c>
      <c r="AK941" s="142">
        <v>1.0</v>
      </c>
      <c r="AL941" s="146">
        <f t="shared" si="1039"/>
        <v>1156</v>
      </c>
      <c r="AM941" s="146">
        <f t="shared" si="1230"/>
        <v>19</v>
      </c>
      <c r="AN941" s="295"/>
      <c r="AO941" s="295"/>
      <c r="AP941" s="295"/>
      <c r="AQ941" s="295"/>
      <c r="AR941" s="295"/>
      <c r="AS941" s="295"/>
      <c r="AT941" s="295"/>
      <c r="AU941" s="295"/>
      <c r="AV941" s="295"/>
      <c r="AW941" s="295"/>
      <c r="AX941" s="295"/>
      <c r="AY941" s="295"/>
      <c r="AZ941" s="295"/>
      <c r="BA941" s="295"/>
      <c r="BB941" s="295"/>
    </row>
    <row r="942">
      <c r="A942" s="293" t="str">
        <f>Data!A824</f>
        <v>Monheim City Council</v>
      </c>
      <c r="B942" s="140">
        <f>Data!E824</f>
        <v>43733</v>
      </c>
      <c r="C942" s="142">
        <f t="shared" ref="C942:J942" si="1234">C941</f>
        <v>5558244</v>
      </c>
      <c r="D942" s="142">
        <f t="shared" si="1234"/>
        <v>21988234</v>
      </c>
      <c r="E942" s="142">
        <f t="shared" si="1234"/>
        <v>6229645</v>
      </c>
      <c r="F942" s="142">
        <f t="shared" si="1234"/>
        <v>57033327</v>
      </c>
      <c r="G942" s="142">
        <f t="shared" si="1234"/>
        <v>30817800</v>
      </c>
      <c r="H942" s="142">
        <f t="shared" si="1234"/>
        <v>2163555</v>
      </c>
      <c r="I942" s="142">
        <f t="shared" si="1234"/>
        <v>17458403</v>
      </c>
      <c r="J942" s="142">
        <f t="shared" si="1234"/>
        <v>4894244</v>
      </c>
      <c r="K942" s="210">
        <f>Data!D824+K941</f>
        <v>8971587</v>
      </c>
      <c r="L942" s="142">
        <f t="shared" ref="L942:V942" si="1235">L941</f>
        <v>9979119</v>
      </c>
      <c r="M942" s="142">
        <f t="shared" si="1235"/>
        <v>201051</v>
      </c>
      <c r="N942" s="142">
        <f t="shared" si="1235"/>
        <v>46740672</v>
      </c>
      <c r="O942" s="142">
        <f t="shared" si="1235"/>
        <v>3559100</v>
      </c>
      <c r="P942" s="142">
        <f t="shared" si="1235"/>
        <v>148000</v>
      </c>
      <c r="Q942" s="142">
        <f t="shared" si="1235"/>
        <v>578396</v>
      </c>
      <c r="R942" s="142">
        <f t="shared" si="1235"/>
        <v>1371373</v>
      </c>
      <c r="S942" s="142">
        <f t="shared" si="1235"/>
        <v>6147539</v>
      </c>
      <c r="T942" s="142">
        <f t="shared" si="1235"/>
        <v>45478326</v>
      </c>
      <c r="U942" s="142">
        <f t="shared" si="1235"/>
        <v>649103</v>
      </c>
      <c r="V942" s="142">
        <f t="shared" si="1235"/>
        <v>11465</v>
      </c>
      <c r="W942" s="142"/>
      <c r="X942" s="142"/>
      <c r="Y942" s="142"/>
      <c r="Z942" s="142"/>
      <c r="AA942" s="142"/>
      <c r="AB942" s="142"/>
      <c r="AC942" s="142"/>
      <c r="AD942" s="142"/>
      <c r="AE942" s="142"/>
      <c r="AF942" s="142"/>
      <c r="AG942" s="168" t="s">
        <v>2360</v>
      </c>
      <c r="AH942" s="144">
        <f t="shared" si="293"/>
        <v>269979183</v>
      </c>
      <c r="AI942" s="145">
        <f t="shared" si="294"/>
        <v>43733</v>
      </c>
      <c r="AJ942" s="144">
        <f t="shared" si="297"/>
        <v>1157</v>
      </c>
      <c r="AK942" s="142">
        <v>1.0</v>
      </c>
      <c r="AL942" s="146">
        <f t="shared" si="1039"/>
        <v>1157</v>
      </c>
      <c r="AM942" s="146">
        <f>AM939</f>
        <v>19</v>
      </c>
      <c r="AN942" s="295"/>
      <c r="AO942" s="295"/>
      <c r="AP942" s="295"/>
      <c r="AQ942" s="295"/>
      <c r="AR942" s="295"/>
      <c r="AS942" s="295"/>
      <c r="AT942" s="295"/>
      <c r="AU942" s="295"/>
      <c r="AV942" s="295"/>
      <c r="AW942" s="295"/>
      <c r="AX942" s="295"/>
      <c r="AY942" s="295"/>
      <c r="AZ942" s="295"/>
      <c r="BA942" s="295"/>
      <c r="BB942" s="295"/>
    </row>
    <row r="943">
      <c r="A943" s="293" t="str">
        <f>Data!A819</f>
        <v>Mainz City Council</v>
      </c>
      <c r="B943" s="140">
        <f>Data!E819</f>
        <v>43733</v>
      </c>
      <c r="C943" s="142">
        <f t="shared" ref="C943:J943" si="1236">C942</f>
        <v>5558244</v>
      </c>
      <c r="D943" s="142">
        <f t="shared" si="1236"/>
        <v>21988234</v>
      </c>
      <c r="E943" s="142">
        <f t="shared" si="1236"/>
        <v>6229645</v>
      </c>
      <c r="F943" s="142">
        <f t="shared" si="1236"/>
        <v>57033327</v>
      </c>
      <c r="G943" s="142">
        <f t="shared" si="1236"/>
        <v>30817800</v>
      </c>
      <c r="H943" s="142">
        <f t="shared" si="1236"/>
        <v>2163555</v>
      </c>
      <c r="I943" s="142">
        <f t="shared" si="1236"/>
        <v>17458403</v>
      </c>
      <c r="J943" s="142">
        <f t="shared" si="1236"/>
        <v>4894244</v>
      </c>
      <c r="K943" s="210">
        <f>Data!D819+K942</f>
        <v>9188705</v>
      </c>
      <c r="L943" s="142">
        <f t="shared" ref="L943:V943" si="1237">L942</f>
        <v>9979119</v>
      </c>
      <c r="M943" s="142">
        <f t="shared" si="1237"/>
        <v>201051</v>
      </c>
      <c r="N943" s="142">
        <f t="shared" si="1237"/>
        <v>46740672</v>
      </c>
      <c r="O943" s="142">
        <f t="shared" si="1237"/>
        <v>3559100</v>
      </c>
      <c r="P943" s="142">
        <f t="shared" si="1237"/>
        <v>148000</v>
      </c>
      <c r="Q943" s="142">
        <f t="shared" si="1237"/>
        <v>578396</v>
      </c>
      <c r="R943" s="142">
        <f t="shared" si="1237"/>
        <v>1371373</v>
      </c>
      <c r="S943" s="142">
        <f t="shared" si="1237"/>
        <v>6147539</v>
      </c>
      <c r="T943" s="142">
        <f t="shared" si="1237"/>
        <v>45478326</v>
      </c>
      <c r="U943" s="142">
        <f t="shared" si="1237"/>
        <v>649103</v>
      </c>
      <c r="V943" s="142">
        <f t="shared" si="1237"/>
        <v>11465</v>
      </c>
      <c r="W943" s="142"/>
      <c r="X943" s="142"/>
      <c r="Y943" s="142"/>
      <c r="Z943" s="142"/>
      <c r="AA943" s="142"/>
      <c r="AB943" s="142"/>
      <c r="AC943" s="142"/>
      <c r="AD943" s="142"/>
      <c r="AE943" s="142"/>
      <c r="AF943" s="142"/>
      <c r="AG943" s="168" t="s">
        <v>2360</v>
      </c>
      <c r="AH943" s="144">
        <f t="shared" si="293"/>
        <v>270196301</v>
      </c>
      <c r="AI943" s="145">
        <f t="shared" si="294"/>
        <v>43733</v>
      </c>
      <c r="AJ943" s="144">
        <f t="shared" si="297"/>
        <v>1158</v>
      </c>
      <c r="AK943" s="142">
        <v>1.0</v>
      </c>
      <c r="AL943" s="146">
        <f t="shared" si="1039"/>
        <v>1158</v>
      </c>
      <c r="AM943" s="146">
        <f>AM942</f>
        <v>19</v>
      </c>
      <c r="AN943" s="295"/>
      <c r="AO943" s="295"/>
      <c r="AP943" s="295"/>
      <c r="AQ943" s="295"/>
      <c r="AR943" s="295"/>
      <c r="AS943" s="295"/>
      <c r="AT943" s="295"/>
      <c r="AU943" s="295"/>
      <c r="AV943" s="295"/>
      <c r="AW943" s="295"/>
      <c r="AX943" s="295"/>
      <c r="AY943" s="295"/>
      <c r="AZ943" s="295"/>
      <c r="BA943" s="295"/>
      <c r="BB943" s="295"/>
    </row>
    <row r="944">
      <c r="A944" s="293" t="str">
        <f>Data!A835</f>
        <v>Rostock City Council</v>
      </c>
      <c r="B944" s="140">
        <f>Data!E835</f>
        <v>43733</v>
      </c>
      <c r="C944" s="142">
        <f t="shared" ref="C944:J944" si="1238">C943</f>
        <v>5558244</v>
      </c>
      <c r="D944" s="142">
        <f t="shared" si="1238"/>
        <v>21988234</v>
      </c>
      <c r="E944" s="142">
        <f t="shared" si="1238"/>
        <v>6229645</v>
      </c>
      <c r="F944" s="142">
        <f t="shared" si="1238"/>
        <v>57033327</v>
      </c>
      <c r="G944" s="142">
        <f t="shared" si="1238"/>
        <v>30817800</v>
      </c>
      <c r="H944" s="142">
        <f t="shared" si="1238"/>
        <v>2163555</v>
      </c>
      <c r="I944" s="142">
        <f t="shared" si="1238"/>
        <v>17458403</v>
      </c>
      <c r="J944" s="142">
        <f t="shared" si="1238"/>
        <v>4894244</v>
      </c>
      <c r="K944" s="210">
        <f>Data!D835+K943</f>
        <v>9397591</v>
      </c>
      <c r="L944" s="142">
        <f t="shared" ref="L944:V944" si="1239">L943</f>
        <v>9979119</v>
      </c>
      <c r="M944" s="142">
        <f t="shared" si="1239"/>
        <v>201051</v>
      </c>
      <c r="N944" s="142">
        <f t="shared" si="1239"/>
        <v>46740672</v>
      </c>
      <c r="O944" s="142">
        <f t="shared" si="1239"/>
        <v>3559100</v>
      </c>
      <c r="P944" s="142">
        <f t="shared" si="1239"/>
        <v>148000</v>
      </c>
      <c r="Q944" s="142">
        <f t="shared" si="1239"/>
        <v>578396</v>
      </c>
      <c r="R944" s="142">
        <f t="shared" si="1239"/>
        <v>1371373</v>
      </c>
      <c r="S944" s="142">
        <f t="shared" si="1239"/>
        <v>6147539</v>
      </c>
      <c r="T944" s="142">
        <f t="shared" si="1239"/>
        <v>45478326</v>
      </c>
      <c r="U944" s="142">
        <f t="shared" si="1239"/>
        <v>649103</v>
      </c>
      <c r="V944" s="142">
        <f t="shared" si="1239"/>
        <v>11465</v>
      </c>
      <c r="W944" s="142"/>
      <c r="X944" s="142"/>
      <c r="Y944" s="142"/>
      <c r="Z944" s="142"/>
      <c r="AA944" s="142"/>
      <c r="AB944" s="142"/>
      <c r="AC944" s="142"/>
      <c r="AD944" s="142"/>
      <c r="AE944" s="142"/>
      <c r="AF944" s="142"/>
      <c r="AG944" s="168" t="s">
        <v>2360</v>
      </c>
      <c r="AH944" s="144">
        <f t="shared" si="293"/>
        <v>270405187</v>
      </c>
      <c r="AI944" s="145">
        <f t="shared" si="294"/>
        <v>43733</v>
      </c>
      <c r="AJ944" s="144">
        <f t="shared" si="297"/>
        <v>1159</v>
      </c>
      <c r="AK944" s="142">
        <v>1.0</v>
      </c>
      <c r="AL944" s="146">
        <f t="shared" si="1039"/>
        <v>1159</v>
      </c>
      <c r="AM944" s="146">
        <f>AM942</f>
        <v>19</v>
      </c>
      <c r="AN944" s="295"/>
      <c r="AO944" s="295"/>
      <c r="AP944" s="295"/>
      <c r="AQ944" s="295"/>
      <c r="AR944" s="295"/>
      <c r="AS944" s="295"/>
      <c r="AT944" s="295"/>
      <c r="AU944" s="295"/>
      <c r="AV944" s="295"/>
      <c r="AW944" s="295"/>
      <c r="AX944" s="295"/>
      <c r="AY944" s="295"/>
      <c r="AZ944" s="295"/>
      <c r="BA944" s="295"/>
      <c r="BB944" s="295"/>
    </row>
    <row r="945">
      <c r="A945" s="293" t="str">
        <f>Data!A1088</f>
        <v>Madrid City Council</v>
      </c>
      <c r="B945" s="140">
        <f>Data!E1088</f>
        <v>43733</v>
      </c>
      <c r="C945" s="142">
        <f t="shared" ref="C945:V945" si="1240">C944</f>
        <v>5558244</v>
      </c>
      <c r="D945" s="142">
        <f t="shared" si="1240"/>
        <v>21988234</v>
      </c>
      <c r="E945" s="142">
        <f t="shared" si="1240"/>
        <v>6229645</v>
      </c>
      <c r="F945" s="142">
        <f t="shared" si="1240"/>
        <v>57033327</v>
      </c>
      <c r="G945" s="142">
        <f t="shared" si="1240"/>
        <v>30817800</v>
      </c>
      <c r="H945" s="142">
        <f t="shared" si="1240"/>
        <v>2163555</v>
      </c>
      <c r="I945" s="142">
        <f t="shared" si="1240"/>
        <v>17458403</v>
      </c>
      <c r="J945" s="142">
        <f t="shared" si="1240"/>
        <v>4894244</v>
      </c>
      <c r="K945" s="142">
        <f t="shared" si="1240"/>
        <v>9397591</v>
      </c>
      <c r="L945" s="142">
        <f t="shared" si="1240"/>
        <v>9979119</v>
      </c>
      <c r="M945" s="142">
        <f t="shared" si="1240"/>
        <v>201051</v>
      </c>
      <c r="N945" s="176">
        <f t="shared" si="1240"/>
        <v>46740672</v>
      </c>
      <c r="O945" s="142">
        <f t="shared" si="1240"/>
        <v>3559100</v>
      </c>
      <c r="P945" s="142">
        <f t="shared" si="1240"/>
        <v>148000</v>
      </c>
      <c r="Q945" s="142">
        <f t="shared" si="1240"/>
        <v>578396</v>
      </c>
      <c r="R945" s="142">
        <f t="shared" si="1240"/>
        <v>1371373</v>
      </c>
      <c r="S945" s="142">
        <f t="shared" si="1240"/>
        <v>6147539</v>
      </c>
      <c r="T945" s="142">
        <f t="shared" si="1240"/>
        <v>45478326</v>
      </c>
      <c r="U945" s="142">
        <f t="shared" si="1240"/>
        <v>649103</v>
      </c>
      <c r="V945" s="142">
        <f t="shared" si="1240"/>
        <v>11465</v>
      </c>
      <c r="W945" s="142"/>
      <c r="X945" s="142"/>
      <c r="Y945" s="142"/>
      <c r="Z945" s="142"/>
      <c r="AA945" s="142"/>
      <c r="AB945" s="142"/>
      <c r="AC945" s="142"/>
      <c r="AD945" s="142"/>
      <c r="AE945" s="142"/>
      <c r="AF945" s="142"/>
      <c r="AG945" s="168" t="s">
        <v>2805</v>
      </c>
      <c r="AH945" s="144">
        <f t="shared" si="293"/>
        <v>270405187</v>
      </c>
      <c r="AI945" s="145">
        <f t="shared" si="294"/>
        <v>43733</v>
      </c>
      <c r="AJ945" s="144">
        <f t="shared" si="297"/>
        <v>1160</v>
      </c>
      <c r="AK945" s="142">
        <v>1.0</v>
      </c>
      <c r="AL945" s="146">
        <f t="shared" si="1039"/>
        <v>1160</v>
      </c>
      <c r="AM945" s="146">
        <f>AM939</f>
        <v>19</v>
      </c>
      <c r="AN945" s="295"/>
      <c r="AO945" s="295"/>
      <c r="AP945" s="295"/>
      <c r="AQ945" s="295"/>
      <c r="AR945" s="295"/>
      <c r="AS945" s="295"/>
      <c r="AT945" s="295"/>
      <c r="AU945" s="295"/>
      <c r="AV945" s="295"/>
      <c r="AW945" s="295"/>
      <c r="AX945" s="295"/>
      <c r="AY945" s="295"/>
      <c r="AZ945" s="295"/>
      <c r="BA945" s="295"/>
      <c r="BB945" s="295"/>
    </row>
    <row r="946">
      <c r="A946" s="293" t="str">
        <f>Data!A979</f>
        <v>Iki City Council (壱岐市)</v>
      </c>
      <c r="B946" s="140">
        <f>Data!E979</f>
        <v>43733</v>
      </c>
      <c r="C946" s="142">
        <f t="shared" ref="C946:V946" si="1241">C945</f>
        <v>5558244</v>
      </c>
      <c r="D946" s="142">
        <f t="shared" si="1241"/>
        <v>21988234</v>
      </c>
      <c r="E946" s="142">
        <f t="shared" si="1241"/>
        <v>6229645</v>
      </c>
      <c r="F946" s="142">
        <f t="shared" si="1241"/>
        <v>57033327</v>
      </c>
      <c r="G946" s="142">
        <f t="shared" si="1241"/>
        <v>30817800</v>
      </c>
      <c r="H946" s="142">
        <f t="shared" si="1241"/>
        <v>2163555</v>
      </c>
      <c r="I946" s="142">
        <f t="shared" si="1241"/>
        <v>17458403</v>
      </c>
      <c r="J946" s="142">
        <f t="shared" si="1241"/>
        <v>4894244</v>
      </c>
      <c r="K946" s="142">
        <f t="shared" si="1241"/>
        <v>9397591</v>
      </c>
      <c r="L946" s="142">
        <f t="shared" si="1241"/>
        <v>9979119</v>
      </c>
      <c r="M946" s="142">
        <f t="shared" si="1241"/>
        <v>201051</v>
      </c>
      <c r="N946" s="142">
        <f t="shared" si="1241"/>
        <v>46740672</v>
      </c>
      <c r="O946" s="142">
        <f t="shared" si="1241"/>
        <v>3559100</v>
      </c>
      <c r="P946" s="142">
        <f t="shared" si="1241"/>
        <v>148000</v>
      </c>
      <c r="Q946" s="142">
        <f t="shared" si="1241"/>
        <v>578396</v>
      </c>
      <c r="R946" s="142">
        <f t="shared" si="1241"/>
        <v>1371373</v>
      </c>
      <c r="S946" s="142">
        <f t="shared" si="1241"/>
        <v>6147539</v>
      </c>
      <c r="T946" s="142">
        <f t="shared" si="1241"/>
        <v>45478326</v>
      </c>
      <c r="U946" s="142">
        <f t="shared" si="1241"/>
        <v>649103</v>
      </c>
      <c r="V946" s="142">
        <f t="shared" si="1241"/>
        <v>11465</v>
      </c>
      <c r="W946" s="210">
        <f>Data!D979</f>
        <v>28008</v>
      </c>
      <c r="X946" s="142"/>
      <c r="Y946" s="142"/>
      <c r="Z946" s="142"/>
      <c r="AA946" s="142"/>
      <c r="AB946" s="142"/>
      <c r="AC946" s="142"/>
      <c r="AD946" s="142"/>
      <c r="AE946" s="142"/>
      <c r="AF946" s="142"/>
      <c r="AG946" s="168" t="s">
        <v>2808</v>
      </c>
      <c r="AH946" s="144">
        <f t="shared" si="293"/>
        <v>270433195</v>
      </c>
      <c r="AI946" s="145">
        <f t="shared" si="294"/>
        <v>43733</v>
      </c>
      <c r="AJ946" s="144">
        <f t="shared" si="297"/>
        <v>1161</v>
      </c>
      <c r="AK946" s="142">
        <v>1.0</v>
      </c>
      <c r="AL946" s="146">
        <f t="shared" si="1039"/>
        <v>1161</v>
      </c>
      <c r="AM946" s="168">
        <v>20.0</v>
      </c>
      <c r="AN946" s="295"/>
      <c r="AO946" s="295"/>
      <c r="AP946" s="295"/>
      <c r="AQ946" s="295"/>
      <c r="AR946" s="295"/>
      <c r="AS946" s="295"/>
      <c r="AT946" s="295"/>
      <c r="AU946" s="295"/>
      <c r="AV946" s="295"/>
      <c r="AW946" s="295"/>
      <c r="AX946" s="295"/>
      <c r="AY946" s="295"/>
      <c r="AZ946" s="295"/>
      <c r="BA946" s="295"/>
      <c r="BB946" s="295"/>
    </row>
    <row r="947">
      <c r="A947" s="293" t="str">
        <f>Data!A113</f>
        <v>Austrian National Council (Lower House)</v>
      </c>
      <c r="B947" s="140">
        <f>Data!E113</f>
        <v>43733</v>
      </c>
      <c r="C947" s="142">
        <f t="shared" ref="C947:P947" si="1242">C946</f>
        <v>5558244</v>
      </c>
      <c r="D947" s="142">
        <f t="shared" si="1242"/>
        <v>21988234</v>
      </c>
      <c r="E947" s="142">
        <f t="shared" si="1242"/>
        <v>6229645</v>
      </c>
      <c r="F947" s="142">
        <f t="shared" si="1242"/>
        <v>57033327</v>
      </c>
      <c r="G947" s="142">
        <f t="shared" si="1242"/>
        <v>30817800</v>
      </c>
      <c r="H947" s="142">
        <f t="shared" si="1242"/>
        <v>2163555</v>
      </c>
      <c r="I947" s="142">
        <f t="shared" si="1242"/>
        <v>17458403</v>
      </c>
      <c r="J947" s="142">
        <f t="shared" si="1242"/>
        <v>4894244</v>
      </c>
      <c r="K947" s="142">
        <f t="shared" si="1242"/>
        <v>9397591</v>
      </c>
      <c r="L947" s="142">
        <f t="shared" si="1242"/>
        <v>9979119</v>
      </c>
      <c r="M947" s="142">
        <f t="shared" si="1242"/>
        <v>201051</v>
      </c>
      <c r="N947" s="142">
        <f t="shared" si="1242"/>
        <v>46740672</v>
      </c>
      <c r="O947" s="142">
        <f t="shared" si="1242"/>
        <v>3559100</v>
      </c>
      <c r="P947" s="142">
        <f t="shared" si="1242"/>
        <v>148000</v>
      </c>
      <c r="Q947" s="210">
        <f>Data!D113</f>
        <v>8858775</v>
      </c>
      <c r="R947" s="142">
        <f t="shared" ref="R947:W947" si="1243">R946</f>
        <v>1371373</v>
      </c>
      <c r="S947" s="142">
        <f t="shared" si="1243"/>
        <v>6147539</v>
      </c>
      <c r="T947" s="142">
        <f t="shared" si="1243"/>
        <v>45478326</v>
      </c>
      <c r="U947" s="142">
        <f t="shared" si="1243"/>
        <v>649103</v>
      </c>
      <c r="V947" s="142">
        <f t="shared" si="1243"/>
        <v>11465</v>
      </c>
      <c r="W947" s="142">
        <f t="shared" si="1243"/>
        <v>28008</v>
      </c>
      <c r="X947" s="142"/>
      <c r="Y947" s="142"/>
      <c r="Z947" s="142"/>
      <c r="AA947" s="142"/>
      <c r="AB947" s="142"/>
      <c r="AC947" s="142"/>
      <c r="AD947" s="142"/>
      <c r="AE947" s="142"/>
      <c r="AF947" s="142"/>
      <c r="AG947" s="168" t="s">
        <v>2801</v>
      </c>
      <c r="AH947" s="144">
        <f t="shared" si="293"/>
        <v>278713574</v>
      </c>
      <c r="AI947" s="145">
        <f t="shared" si="294"/>
        <v>43733</v>
      </c>
      <c r="AJ947" s="144">
        <f t="shared" si="297"/>
        <v>1162</v>
      </c>
      <c r="AK947" s="142">
        <v>1.0</v>
      </c>
      <c r="AL947" s="146">
        <f t="shared" si="1039"/>
        <v>1162</v>
      </c>
      <c r="AM947" s="168">
        <f t="shared" ref="AM947:AM954" si="1245">AM946</f>
        <v>20</v>
      </c>
      <c r="AN947" s="295"/>
      <c r="AO947" s="295"/>
      <c r="AP947" s="295"/>
      <c r="AQ947" s="295"/>
      <c r="AR947" s="295"/>
      <c r="AS947" s="295"/>
      <c r="AT947" s="295"/>
      <c r="AU947" s="295"/>
      <c r="AV947" s="295"/>
      <c r="AW947" s="295"/>
      <c r="AX947" s="295"/>
      <c r="AY947" s="295"/>
      <c r="AZ947" s="295"/>
      <c r="BA947" s="295"/>
      <c r="BB947" s="295"/>
    </row>
    <row r="948">
      <c r="A948" s="293" t="str">
        <f>Data!A683</f>
        <v>Quebec Parliament (National Assembly)</v>
      </c>
      <c r="B948" s="140">
        <f>Data!E683</f>
        <v>43733</v>
      </c>
      <c r="C948" s="142">
        <f t="shared" ref="C948:W948" si="1244">C947</f>
        <v>5558244</v>
      </c>
      <c r="D948" s="142">
        <f t="shared" si="1244"/>
        <v>21988234</v>
      </c>
      <c r="E948" s="176">
        <f t="shared" si="1244"/>
        <v>6229645</v>
      </c>
      <c r="F948" s="142">
        <f t="shared" si="1244"/>
        <v>57033327</v>
      </c>
      <c r="G948" s="142">
        <f t="shared" si="1244"/>
        <v>30817800</v>
      </c>
      <c r="H948" s="142">
        <f t="shared" si="1244"/>
        <v>2163555</v>
      </c>
      <c r="I948" s="142">
        <f t="shared" si="1244"/>
        <v>17458403</v>
      </c>
      <c r="J948" s="142">
        <f t="shared" si="1244"/>
        <v>4894244</v>
      </c>
      <c r="K948" s="142">
        <f t="shared" si="1244"/>
        <v>9397591</v>
      </c>
      <c r="L948" s="142">
        <f t="shared" si="1244"/>
        <v>9979119</v>
      </c>
      <c r="M948" s="142">
        <f t="shared" si="1244"/>
        <v>201051</v>
      </c>
      <c r="N948" s="142">
        <f t="shared" si="1244"/>
        <v>46740672</v>
      </c>
      <c r="O948" s="142">
        <f t="shared" si="1244"/>
        <v>3559100</v>
      </c>
      <c r="P948" s="142">
        <f t="shared" si="1244"/>
        <v>148000</v>
      </c>
      <c r="Q948" s="142">
        <f t="shared" si="1244"/>
        <v>8858775</v>
      </c>
      <c r="R948" s="142">
        <f t="shared" si="1244"/>
        <v>1371373</v>
      </c>
      <c r="S948" s="142">
        <f t="shared" si="1244"/>
        <v>6147539</v>
      </c>
      <c r="T948" s="142">
        <f t="shared" si="1244"/>
        <v>45478326</v>
      </c>
      <c r="U948" s="142">
        <f t="shared" si="1244"/>
        <v>649103</v>
      </c>
      <c r="V948" s="142">
        <f t="shared" si="1244"/>
        <v>11465</v>
      </c>
      <c r="W948" s="142">
        <f t="shared" si="1244"/>
        <v>28008</v>
      </c>
      <c r="X948" s="142"/>
      <c r="Y948" s="142"/>
      <c r="Z948" s="142"/>
      <c r="AA948" s="142"/>
      <c r="AB948" s="142"/>
      <c r="AC948" s="142"/>
      <c r="AD948" s="142"/>
      <c r="AE948" s="142"/>
      <c r="AF948" s="142"/>
      <c r="AG948" s="168" t="s">
        <v>1049</v>
      </c>
      <c r="AH948" s="144">
        <f t="shared" si="293"/>
        <v>278713574</v>
      </c>
      <c r="AI948" s="145">
        <f t="shared" si="294"/>
        <v>43733</v>
      </c>
      <c r="AJ948" s="144">
        <f t="shared" si="297"/>
        <v>1163</v>
      </c>
      <c r="AK948" s="142">
        <v>1.0</v>
      </c>
      <c r="AL948" s="146">
        <f t="shared" si="1039"/>
        <v>1163</v>
      </c>
      <c r="AM948" s="168">
        <f t="shared" si="1245"/>
        <v>20</v>
      </c>
      <c r="AN948" s="295"/>
      <c r="AO948" s="295"/>
      <c r="AP948" s="295"/>
      <c r="AQ948" s="295"/>
      <c r="AR948" s="295"/>
      <c r="AS948" s="295"/>
      <c r="AT948" s="295"/>
      <c r="AU948" s="295"/>
      <c r="AV948" s="295"/>
      <c r="AW948" s="295"/>
      <c r="AX948" s="295"/>
      <c r="AY948" s="295"/>
      <c r="AZ948" s="295"/>
      <c r="BA948" s="295"/>
      <c r="BB948" s="295"/>
    </row>
    <row r="949">
      <c r="A949" s="293" t="str">
        <f>Data!A608</f>
        <v>Wrexham County Borough Council</v>
      </c>
      <c r="B949" s="140">
        <f>Data!E608</f>
        <v>43733</v>
      </c>
      <c r="C949" s="142">
        <f t="shared" ref="C949:W949" si="1246">C948</f>
        <v>5558244</v>
      </c>
      <c r="D949" s="142">
        <f t="shared" si="1246"/>
        <v>21988234</v>
      </c>
      <c r="E949" s="142">
        <f t="shared" si="1246"/>
        <v>6229645</v>
      </c>
      <c r="F949" s="176">
        <f t="shared" si="1246"/>
        <v>57033327</v>
      </c>
      <c r="G949" s="142">
        <f t="shared" si="1246"/>
        <v>30817800</v>
      </c>
      <c r="H949" s="142">
        <f t="shared" si="1246"/>
        <v>2163555</v>
      </c>
      <c r="I949" s="142">
        <f t="shared" si="1246"/>
        <v>17458403</v>
      </c>
      <c r="J949" s="142">
        <f t="shared" si="1246"/>
        <v>4894244</v>
      </c>
      <c r="K949" s="142">
        <f t="shared" si="1246"/>
        <v>9397591</v>
      </c>
      <c r="L949" s="142">
        <f t="shared" si="1246"/>
        <v>9979119</v>
      </c>
      <c r="M949" s="142">
        <f t="shared" si="1246"/>
        <v>201051</v>
      </c>
      <c r="N949" s="142">
        <f t="shared" si="1246"/>
        <v>46740672</v>
      </c>
      <c r="O949" s="142">
        <f t="shared" si="1246"/>
        <v>3559100</v>
      </c>
      <c r="P949" s="142">
        <f t="shared" si="1246"/>
        <v>148000</v>
      </c>
      <c r="Q949" s="142">
        <f t="shared" si="1246"/>
        <v>8858775</v>
      </c>
      <c r="R949" s="142">
        <f t="shared" si="1246"/>
        <v>1371373</v>
      </c>
      <c r="S949" s="142">
        <f t="shared" si="1246"/>
        <v>6147539</v>
      </c>
      <c r="T949" s="142">
        <f t="shared" si="1246"/>
        <v>45478326</v>
      </c>
      <c r="U949" s="142">
        <f t="shared" si="1246"/>
        <v>649103</v>
      </c>
      <c r="V949" s="142">
        <f t="shared" si="1246"/>
        <v>11465</v>
      </c>
      <c r="W949" s="142">
        <f t="shared" si="1246"/>
        <v>28008</v>
      </c>
      <c r="X949" s="142"/>
      <c r="Y949" s="142"/>
      <c r="Z949" s="142"/>
      <c r="AA949" s="142"/>
      <c r="AB949" s="142"/>
      <c r="AC949" s="142"/>
      <c r="AD949" s="142"/>
      <c r="AE949" s="142"/>
      <c r="AF949" s="142"/>
      <c r="AG949" s="168" t="s">
        <v>1284</v>
      </c>
      <c r="AH949" s="144">
        <f t="shared" si="293"/>
        <v>278713574</v>
      </c>
      <c r="AI949" s="145">
        <f t="shared" si="294"/>
        <v>43733</v>
      </c>
      <c r="AJ949" s="144">
        <f t="shared" si="297"/>
        <v>1164</v>
      </c>
      <c r="AK949" s="142">
        <v>1.0</v>
      </c>
      <c r="AL949" s="146">
        <f t="shared" si="1039"/>
        <v>1164</v>
      </c>
      <c r="AM949" s="168">
        <f t="shared" si="1245"/>
        <v>20</v>
      </c>
      <c r="AN949" s="295"/>
      <c r="AO949" s="295"/>
      <c r="AP949" s="295"/>
      <c r="AQ949" s="295"/>
      <c r="AR949" s="295"/>
      <c r="AS949" s="295"/>
      <c r="AT949" s="295"/>
      <c r="AU949" s="295"/>
      <c r="AV949" s="295"/>
      <c r="AW949" s="295"/>
      <c r="AX949" s="295"/>
      <c r="AY949" s="295"/>
      <c r="AZ949" s="295"/>
      <c r="BA949" s="295"/>
      <c r="BB949" s="295"/>
    </row>
    <row r="950">
      <c r="A950" s="293" t="str">
        <f>Data!A405</f>
        <v>Malvern Town Council</v>
      </c>
      <c r="B950" s="140">
        <f>Data!E405</f>
        <v>43733</v>
      </c>
      <c r="C950" s="142">
        <f t="shared" ref="C950:W950" si="1247">C949</f>
        <v>5558244</v>
      </c>
      <c r="D950" s="142">
        <f t="shared" si="1247"/>
        <v>21988234</v>
      </c>
      <c r="E950" s="142">
        <f t="shared" si="1247"/>
        <v>6229645</v>
      </c>
      <c r="F950" s="176">
        <f t="shared" si="1247"/>
        <v>57033327</v>
      </c>
      <c r="G950" s="142">
        <f t="shared" si="1247"/>
        <v>30817800</v>
      </c>
      <c r="H950" s="142">
        <f t="shared" si="1247"/>
        <v>2163555</v>
      </c>
      <c r="I950" s="142">
        <f t="shared" si="1247"/>
        <v>17458403</v>
      </c>
      <c r="J950" s="142">
        <f t="shared" si="1247"/>
        <v>4894244</v>
      </c>
      <c r="K950" s="142">
        <f t="shared" si="1247"/>
        <v>9397591</v>
      </c>
      <c r="L950" s="142">
        <f t="shared" si="1247"/>
        <v>9979119</v>
      </c>
      <c r="M950" s="142">
        <f t="shared" si="1247"/>
        <v>201051</v>
      </c>
      <c r="N950" s="142">
        <f t="shared" si="1247"/>
        <v>46740672</v>
      </c>
      <c r="O950" s="142">
        <f t="shared" si="1247"/>
        <v>3559100</v>
      </c>
      <c r="P950" s="142">
        <f t="shared" si="1247"/>
        <v>148000</v>
      </c>
      <c r="Q950" s="142">
        <f t="shared" si="1247"/>
        <v>8858775</v>
      </c>
      <c r="R950" s="142">
        <f t="shared" si="1247"/>
        <v>1371373</v>
      </c>
      <c r="S950" s="142">
        <f t="shared" si="1247"/>
        <v>6147539</v>
      </c>
      <c r="T950" s="142">
        <f t="shared" si="1247"/>
        <v>45478326</v>
      </c>
      <c r="U950" s="142">
        <f t="shared" si="1247"/>
        <v>649103</v>
      </c>
      <c r="V950" s="142">
        <f t="shared" si="1247"/>
        <v>11465</v>
      </c>
      <c r="W950" s="142">
        <f t="shared" si="1247"/>
        <v>28008</v>
      </c>
      <c r="X950" s="142"/>
      <c r="Y950" s="142"/>
      <c r="Z950" s="142"/>
      <c r="AA950" s="142"/>
      <c r="AB950" s="142"/>
      <c r="AC950" s="142"/>
      <c r="AD950" s="142"/>
      <c r="AE950" s="142"/>
      <c r="AF950" s="142"/>
      <c r="AG950" s="168" t="s">
        <v>1284</v>
      </c>
      <c r="AH950" s="144">
        <f t="shared" si="293"/>
        <v>278713574</v>
      </c>
      <c r="AI950" s="145">
        <f t="shared" si="294"/>
        <v>43733</v>
      </c>
      <c r="AJ950" s="144">
        <f t="shared" si="297"/>
        <v>1165</v>
      </c>
      <c r="AK950" s="142">
        <v>1.0</v>
      </c>
      <c r="AL950" s="146">
        <f t="shared" si="1039"/>
        <v>1165</v>
      </c>
      <c r="AM950" s="168">
        <f t="shared" si="1245"/>
        <v>20</v>
      </c>
      <c r="AN950" s="295"/>
      <c r="AO950" s="295"/>
      <c r="AP950" s="295"/>
      <c r="AQ950" s="295"/>
      <c r="AR950" s="295"/>
      <c r="AS950" s="295"/>
      <c r="AT950" s="295"/>
      <c r="AU950" s="295"/>
      <c r="AV950" s="295"/>
      <c r="AW950" s="295"/>
      <c r="AX950" s="295"/>
      <c r="AY950" s="295"/>
      <c r="AZ950" s="295"/>
      <c r="BA950" s="295"/>
      <c r="BB950" s="295"/>
    </row>
    <row r="951">
      <c r="A951" s="293" t="str">
        <f>Data!A474</f>
        <v>Rossendale Borough Council</v>
      </c>
      <c r="B951" s="140">
        <f>Data!E474</f>
        <v>43733</v>
      </c>
      <c r="C951" s="142">
        <f t="shared" ref="C951:E951" si="1248">C950</f>
        <v>5558244</v>
      </c>
      <c r="D951" s="142">
        <f t="shared" si="1248"/>
        <v>21988234</v>
      </c>
      <c r="E951" s="142">
        <f t="shared" si="1248"/>
        <v>6229645</v>
      </c>
      <c r="F951" s="210">
        <f>Data!D474+F950</f>
        <v>57103692</v>
      </c>
      <c r="G951" s="142">
        <f t="shared" ref="G951:W951" si="1249">G950</f>
        <v>30817800</v>
      </c>
      <c r="H951" s="142">
        <f t="shared" si="1249"/>
        <v>2163555</v>
      </c>
      <c r="I951" s="142">
        <f t="shared" si="1249"/>
        <v>17458403</v>
      </c>
      <c r="J951" s="142">
        <f t="shared" si="1249"/>
        <v>4894244</v>
      </c>
      <c r="K951" s="142">
        <f t="shared" si="1249"/>
        <v>9397591</v>
      </c>
      <c r="L951" s="142">
        <f t="shared" si="1249"/>
        <v>9979119</v>
      </c>
      <c r="M951" s="142">
        <f t="shared" si="1249"/>
        <v>201051</v>
      </c>
      <c r="N951" s="142">
        <f t="shared" si="1249"/>
        <v>46740672</v>
      </c>
      <c r="O951" s="142">
        <f t="shared" si="1249"/>
        <v>3559100</v>
      </c>
      <c r="P951" s="142">
        <f t="shared" si="1249"/>
        <v>148000</v>
      </c>
      <c r="Q951" s="142">
        <f t="shared" si="1249"/>
        <v>8858775</v>
      </c>
      <c r="R951" s="142">
        <f t="shared" si="1249"/>
        <v>1371373</v>
      </c>
      <c r="S951" s="142">
        <f t="shared" si="1249"/>
        <v>6147539</v>
      </c>
      <c r="T951" s="142">
        <f t="shared" si="1249"/>
        <v>45478326</v>
      </c>
      <c r="U951" s="142">
        <f t="shared" si="1249"/>
        <v>649103</v>
      </c>
      <c r="V951" s="142">
        <f t="shared" si="1249"/>
        <v>11465</v>
      </c>
      <c r="W951" s="142">
        <f t="shared" si="1249"/>
        <v>28008</v>
      </c>
      <c r="X951" s="142"/>
      <c r="Y951" s="142"/>
      <c r="Z951" s="142"/>
      <c r="AA951" s="142"/>
      <c r="AB951" s="142"/>
      <c r="AC951" s="142"/>
      <c r="AD951" s="142"/>
      <c r="AE951" s="142"/>
      <c r="AF951" s="142"/>
      <c r="AG951" s="168" t="s">
        <v>1284</v>
      </c>
      <c r="AH951" s="144">
        <f t="shared" si="293"/>
        <v>278783939</v>
      </c>
      <c r="AI951" s="145">
        <f t="shared" si="294"/>
        <v>43733</v>
      </c>
      <c r="AJ951" s="144">
        <f t="shared" si="297"/>
        <v>1166</v>
      </c>
      <c r="AK951" s="142">
        <v>1.0</v>
      </c>
      <c r="AL951" s="146">
        <f t="shared" si="1039"/>
        <v>1166</v>
      </c>
      <c r="AM951" s="168">
        <f t="shared" si="1245"/>
        <v>20</v>
      </c>
      <c r="AN951" s="295"/>
      <c r="AO951" s="295"/>
      <c r="AP951" s="295"/>
      <c r="AQ951" s="295"/>
      <c r="AR951" s="295"/>
      <c r="AS951" s="295"/>
      <c r="AT951" s="295"/>
      <c r="AU951" s="295"/>
      <c r="AV951" s="295"/>
      <c r="AW951" s="295"/>
      <c r="AX951" s="295"/>
      <c r="AY951" s="295"/>
      <c r="AZ951" s="295"/>
      <c r="BA951" s="295"/>
      <c r="BB951" s="295"/>
    </row>
    <row r="952">
      <c r="A952" s="293" t="str">
        <f>Data!A1192</f>
        <v>Pitkin County Council</v>
      </c>
      <c r="B952" s="140">
        <f>Data!E1192</f>
        <v>43733</v>
      </c>
      <c r="C952" s="142">
        <f t="shared" ref="C952:C956" si="1251">C951</f>
        <v>5558244</v>
      </c>
      <c r="D952" s="210">
        <f>Data!D1192+D951-Data!D1143</f>
        <v>22002203</v>
      </c>
      <c r="E952" s="142">
        <f t="shared" ref="E952:W952" si="1250">E951</f>
        <v>6229645</v>
      </c>
      <c r="F952" s="142">
        <f t="shared" si="1250"/>
        <v>57103692</v>
      </c>
      <c r="G952" s="142">
        <f t="shared" si="1250"/>
        <v>30817800</v>
      </c>
      <c r="H952" s="142">
        <f t="shared" si="1250"/>
        <v>2163555</v>
      </c>
      <c r="I952" s="142">
        <f t="shared" si="1250"/>
        <v>17458403</v>
      </c>
      <c r="J952" s="142">
        <f t="shared" si="1250"/>
        <v>4894244</v>
      </c>
      <c r="K952" s="142">
        <f t="shared" si="1250"/>
        <v>9397591</v>
      </c>
      <c r="L952" s="142">
        <f t="shared" si="1250"/>
        <v>9979119</v>
      </c>
      <c r="M952" s="142">
        <f t="shared" si="1250"/>
        <v>201051</v>
      </c>
      <c r="N952" s="142">
        <f t="shared" si="1250"/>
        <v>46740672</v>
      </c>
      <c r="O952" s="142">
        <f t="shared" si="1250"/>
        <v>3559100</v>
      </c>
      <c r="P952" s="142">
        <f t="shared" si="1250"/>
        <v>148000</v>
      </c>
      <c r="Q952" s="142">
        <f t="shared" si="1250"/>
        <v>8858775</v>
      </c>
      <c r="R952" s="142">
        <f t="shared" si="1250"/>
        <v>1371373</v>
      </c>
      <c r="S952" s="142">
        <f t="shared" si="1250"/>
        <v>6147539</v>
      </c>
      <c r="T952" s="142">
        <f t="shared" si="1250"/>
        <v>45478326</v>
      </c>
      <c r="U952" s="142">
        <f t="shared" si="1250"/>
        <v>649103</v>
      </c>
      <c r="V952" s="142">
        <f t="shared" si="1250"/>
        <v>11465</v>
      </c>
      <c r="W952" s="142">
        <f t="shared" si="1250"/>
        <v>28008</v>
      </c>
      <c r="X952" s="142"/>
      <c r="Y952" s="142"/>
      <c r="Z952" s="142"/>
      <c r="AA952" s="142"/>
      <c r="AB952" s="142"/>
      <c r="AC952" s="142"/>
      <c r="AD952" s="142"/>
      <c r="AE952" s="142"/>
      <c r="AF952" s="142"/>
      <c r="AG952" s="168" t="s">
        <v>996</v>
      </c>
      <c r="AH952" s="144">
        <f t="shared" si="293"/>
        <v>278797908</v>
      </c>
      <c r="AI952" s="145">
        <f t="shared" si="294"/>
        <v>43733</v>
      </c>
      <c r="AJ952" s="144">
        <f t="shared" si="297"/>
        <v>1167</v>
      </c>
      <c r="AK952" s="142">
        <v>1.0</v>
      </c>
      <c r="AL952" s="146">
        <f t="shared" si="1039"/>
        <v>1167</v>
      </c>
      <c r="AM952" s="168">
        <f t="shared" si="1245"/>
        <v>20</v>
      </c>
      <c r="AN952" s="295"/>
      <c r="AO952" s="295"/>
      <c r="AP952" s="295"/>
      <c r="AQ952" s="295"/>
      <c r="AR952" s="295"/>
      <c r="AS952" s="295"/>
      <c r="AT952" s="295"/>
      <c r="AU952" s="295"/>
      <c r="AV952" s="295"/>
      <c r="AW952" s="295"/>
      <c r="AX952" s="295"/>
      <c r="AY952" s="295"/>
      <c r="AZ952" s="295"/>
      <c r="BA952" s="295"/>
      <c r="BB952" s="295"/>
    </row>
    <row r="953">
      <c r="A953" s="293" t="str">
        <f>Data!A893</f>
        <v>Agrate Brianza Municipal Council</v>
      </c>
      <c r="B953" s="140">
        <f>Data!E893</f>
        <v>43733</v>
      </c>
      <c r="C953" s="142">
        <f t="shared" si="1251"/>
        <v>5558244</v>
      </c>
      <c r="D953" s="142">
        <f t="shared" ref="D953:H953" si="1252">D952</f>
        <v>22002203</v>
      </c>
      <c r="E953" s="142">
        <f t="shared" si="1252"/>
        <v>6229645</v>
      </c>
      <c r="F953" s="142">
        <f t="shared" si="1252"/>
        <v>57103692</v>
      </c>
      <c r="G953" s="142">
        <f t="shared" si="1252"/>
        <v>30817800</v>
      </c>
      <c r="H953" s="142">
        <f t="shared" si="1252"/>
        <v>2163555</v>
      </c>
      <c r="I953" s="210">
        <f>Data!D893+I952</f>
        <v>17474001</v>
      </c>
      <c r="J953" s="142">
        <f t="shared" ref="J953:W953" si="1253">J952</f>
        <v>4894244</v>
      </c>
      <c r="K953" s="142">
        <f t="shared" si="1253"/>
        <v>9397591</v>
      </c>
      <c r="L953" s="142">
        <f t="shared" si="1253"/>
        <v>9979119</v>
      </c>
      <c r="M953" s="142">
        <f t="shared" si="1253"/>
        <v>201051</v>
      </c>
      <c r="N953" s="142">
        <f t="shared" si="1253"/>
        <v>46740672</v>
      </c>
      <c r="O953" s="142">
        <f t="shared" si="1253"/>
        <v>3559100</v>
      </c>
      <c r="P953" s="142">
        <f t="shared" si="1253"/>
        <v>148000</v>
      </c>
      <c r="Q953" s="142">
        <f t="shared" si="1253"/>
        <v>8858775</v>
      </c>
      <c r="R953" s="142">
        <f t="shared" si="1253"/>
        <v>1371373</v>
      </c>
      <c r="S953" s="142">
        <f t="shared" si="1253"/>
        <v>6147539</v>
      </c>
      <c r="T953" s="142">
        <f t="shared" si="1253"/>
        <v>45478326</v>
      </c>
      <c r="U953" s="142">
        <f t="shared" si="1253"/>
        <v>649103</v>
      </c>
      <c r="V953" s="142">
        <f t="shared" si="1253"/>
        <v>11465</v>
      </c>
      <c r="W953" s="142">
        <f t="shared" si="1253"/>
        <v>28008</v>
      </c>
      <c r="X953" s="142"/>
      <c r="Y953" s="142"/>
      <c r="Z953" s="142"/>
      <c r="AA953" s="142"/>
      <c r="AB953" s="142"/>
      <c r="AC953" s="142"/>
      <c r="AD953" s="142"/>
      <c r="AE953" s="142"/>
      <c r="AF953" s="142"/>
      <c r="AG953" s="168" t="s">
        <v>2288</v>
      </c>
      <c r="AH953" s="144">
        <f t="shared" si="293"/>
        <v>278813506</v>
      </c>
      <c r="AI953" s="145">
        <f t="shared" si="294"/>
        <v>43733</v>
      </c>
      <c r="AJ953" s="144">
        <f t="shared" si="297"/>
        <v>1168</v>
      </c>
      <c r="AK953" s="142">
        <v>1.0</v>
      </c>
      <c r="AL953" s="146">
        <f t="shared" si="1039"/>
        <v>1168</v>
      </c>
      <c r="AM953" s="168">
        <f t="shared" si="1245"/>
        <v>20</v>
      </c>
      <c r="AN953" s="295"/>
      <c r="AO953" s="295"/>
      <c r="AP953" s="295"/>
      <c r="AQ953" s="295"/>
      <c r="AR953" s="295"/>
      <c r="AS953" s="295"/>
      <c r="AT953" s="295"/>
      <c r="AU953" s="295"/>
      <c r="AV953" s="295"/>
      <c r="AW953" s="295"/>
      <c r="AX953" s="295"/>
      <c r="AY953" s="295"/>
      <c r="AZ953" s="295"/>
      <c r="BA953" s="295"/>
      <c r="BB953" s="295"/>
    </row>
    <row r="954">
      <c r="A954" s="293" t="str">
        <f>Data!A899</f>
        <v>Avigliana City Council</v>
      </c>
      <c r="B954" s="140">
        <f>Data!E899</f>
        <v>43733</v>
      </c>
      <c r="C954" s="142">
        <f t="shared" si="1251"/>
        <v>5558244</v>
      </c>
      <c r="D954" s="142">
        <f t="shared" ref="D954:H954" si="1254">D953</f>
        <v>22002203</v>
      </c>
      <c r="E954" s="142">
        <f t="shared" si="1254"/>
        <v>6229645</v>
      </c>
      <c r="F954" s="142">
        <f t="shared" si="1254"/>
        <v>57103692</v>
      </c>
      <c r="G954" s="142">
        <f t="shared" si="1254"/>
        <v>30817800</v>
      </c>
      <c r="H954" s="142">
        <f t="shared" si="1254"/>
        <v>2163555</v>
      </c>
      <c r="I954" s="210">
        <f>Data!D899+I953</f>
        <v>17486537</v>
      </c>
      <c r="J954" s="142">
        <f t="shared" ref="J954:W954" si="1255">J953</f>
        <v>4894244</v>
      </c>
      <c r="K954" s="142">
        <f t="shared" si="1255"/>
        <v>9397591</v>
      </c>
      <c r="L954" s="142">
        <f t="shared" si="1255"/>
        <v>9979119</v>
      </c>
      <c r="M954" s="142">
        <f t="shared" si="1255"/>
        <v>201051</v>
      </c>
      <c r="N954" s="142">
        <f t="shared" si="1255"/>
        <v>46740672</v>
      </c>
      <c r="O954" s="142">
        <f t="shared" si="1255"/>
        <v>3559100</v>
      </c>
      <c r="P954" s="142">
        <f t="shared" si="1255"/>
        <v>148000</v>
      </c>
      <c r="Q954" s="142">
        <f t="shared" si="1255"/>
        <v>8858775</v>
      </c>
      <c r="R954" s="142">
        <f t="shared" si="1255"/>
        <v>1371373</v>
      </c>
      <c r="S954" s="142">
        <f t="shared" si="1255"/>
        <v>6147539</v>
      </c>
      <c r="T954" s="142">
        <f t="shared" si="1255"/>
        <v>45478326</v>
      </c>
      <c r="U954" s="142">
        <f t="shared" si="1255"/>
        <v>649103</v>
      </c>
      <c r="V954" s="142">
        <f t="shared" si="1255"/>
        <v>11465</v>
      </c>
      <c r="W954" s="142">
        <f t="shared" si="1255"/>
        <v>28008</v>
      </c>
      <c r="X954" s="142"/>
      <c r="Y954" s="142"/>
      <c r="Z954" s="142"/>
      <c r="AA954" s="142"/>
      <c r="AB954" s="142"/>
      <c r="AC954" s="142"/>
      <c r="AD954" s="142"/>
      <c r="AE954" s="142"/>
      <c r="AF954" s="142"/>
      <c r="AG954" s="168" t="s">
        <v>2288</v>
      </c>
      <c r="AH954" s="144">
        <f t="shared" si="293"/>
        <v>278826042</v>
      </c>
      <c r="AI954" s="145">
        <f t="shared" si="294"/>
        <v>43733</v>
      </c>
      <c r="AJ954" s="144">
        <f t="shared" si="297"/>
        <v>1169</v>
      </c>
      <c r="AK954" s="142">
        <v>1.0</v>
      </c>
      <c r="AL954" s="146">
        <f t="shared" si="1039"/>
        <v>1169</v>
      </c>
      <c r="AM954" s="168">
        <f t="shared" si="1245"/>
        <v>20</v>
      </c>
      <c r="AN954" s="295"/>
      <c r="AO954" s="295"/>
      <c r="AP954" s="295"/>
      <c r="AQ954" s="295"/>
      <c r="AR954" s="295"/>
      <c r="AS954" s="295"/>
      <c r="AT954" s="295"/>
      <c r="AU954" s="295"/>
      <c r="AV954" s="295"/>
      <c r="AW954" s="295"/>
      <c r="AX954" s="295"/>
      <c r="AY954" s="295"/>
      <c r="AZ954" s="295"/>
      <c r="BA954" s="295"/>
      <c r="BB954" s="295"/>
    </row>
    <row r="955">
      <c r="A955" s="293" t="str">
        <f>Data!A959</f>
        <v>Tolmezzo Town Council</v>
      </c>
      <c r="B955" s="140">
        <f>Data!E959</f>
        <v>43733</v>
      </c>
      <c r="C955" s="142">
        <f t="shared" si="1251"/>
        <v>5558244</v>
      </c>
      <c r="D955" s="142">
        <f t="shared" ref="D955:H955" si="1256">D954</f>
        <v>22002203</v>
      </c>
      <c r="E955" s="142">
        <f t="shared" si="1256"/>
        <v>6229645</v>
      </c>
      <c r="F955" s="142">
        <f t="shared" si="1256"/>
        <v>57103692</v>
      </c>
      <c r="G955" s="142">
        <f t="shared" si="1256"/>
        <v>30817800</v>
      </c>
      <c r="H955" s="142">
        <f t="shared" si="1256"/>
        <v>2163555</v>
      </c>
      <c r="I955" s="210">
        <f>Data!D959+I954</f>
        <v>17496702</v>
      </c>
      <c r="J955" s="142">
        <f t="shared" ref="J955:W955" si="1257">J954</f>
        <v>4894244</v>
      </c>
      <c r="K955" s="142">
        <f t="shared" si="1257"/>
        <v>9397591</v>
      </c>
      <c r="L955" s="142">
        <f t="shared" si="1257"/>
        <v>9979119</v>
      </c>
      <c r="M955" s="142">
        <f t="shared" si="1257"/>
        <v>201051</v>
      </c>
      <c r="N955" s="142">
        <f t="shared" si="1257"/>
        <v>46740672</v>
      </c>
      <c r="O955" s="142">
        <f t="shared" si="1257"/>
        <v>3559100</v>
      </c>
      <c r="P955" s="142">
        <f t="shared" si="1257"/>
        <v>148000</v>
      </c>
      <c r="Q955" s="142">
        <f t="shared" si="1257"/>
        <v>8858775</v>
      </c>
      <c r="R955" s="142">
        <f t="shared" si="1257"/>
        <v>1371373</v>
      </c>
      <c r="S955" s="142">
        <f t="shared" si="1257"/>
        <v>6147539</v>
      </c>
      <c r="T955" s="142">
        <f t="shared" si="1257"/>
        <v>45478326</v>
      </c>
      <c r="U955" s="142">
        <f t="shared" si="1257"/>
        <v>649103</v>
      </c>
      <c r="V955" s="142">
        <f t="shared" si="1257"/>
        <v>11465</v>
      </c>
      <c r="W955" s="142">
        <f t="shared" si="1257"/>
        <v>28008</v>
      </c>
      <c r="X955" s="142"/>
      <c r="Y955" s="142"/>
      <c r="Z955" s="142"/>
      <c r="AA955" s="142"/>
      <c r="AB955" s="142"/>
      <c r="AC955" s="142"/>
      <c r="AD955" s="142"/>
      <c r="AE955" s="142"/>
      <c r="AF955" s="142"/>
      <c r="AG955" s="168" t="s">
        <v>2288</v>
      </c>
      <c r="AH955" s="144">
        <f t="shared" si="293"/>
        <v>278836207</v>
      </c>
      <c r="AI955" s="145">
        <f t="shared" si="294"/>
        <v>43733</v>
      </c>
      <c r="AJ955" s="144">
        <f t="shared" si="297"/>
        <v>1170</v>
      </c>
      <c r="AK955" s="142">
        <v>1.0</v>
      </c>
      <c r="AL955" s="146">
        <f t="shared" si="1039"/>
        <v>1170</v>
      </c>
      <c r="AM955" s="168">
        <f t="shared" ref="AM955:AM957" si="1259">AM953</f>
        <v>20</v>
      </c>
      <c r="AN955" s="295"/>
      <c r="AO955" s="295"/>
      <c r="AP955" s="295"/>
      <c r="AQ955" s="295"/>
      <c r="AR955" s="295"/>
      <c r="AS955" s="295"/>
      <c r="AT955" s="295"/>
      <c r="AU955" s="295"/>
      <c r="AV955" s="295"/>
      <c r="AW955" s="295"/>
      <c r="AX955" s="295"/>
      <c r="AY955" s="295"/>
      <c r="AZ955" s="295"/>
      <c r="BA955" s="295"/>
      <c r="BB955" s="295"/>
    </row>
    <row r="956">
      <c r="A956" s="293" t="str">
        <f>Data!A951</f>
        <v>Sant'Antonino di Susa Municipal Council</v>
      </c>
      <c r="B956" s="140">
        <f>Data!E951</f>
        <v>43733</v>
      </c>
      <c r="C956" s="142">
        <f t="shared" si="1251"/>
        <v>5558244</v>
      </c>
      <c r="D956" s="142">
        <f t="shared" ref="D956:W956" si="1258">D955</f>
        <v>22002203</v>
      </c>
      <c r="E956" s="142">
        <f t="shared" si="1258"/>
        <v>6229645</v>
      </c>
      <c r="F956" s="142">
        <f t="shared" si="1258"/>
        <v>57103692</v>
      </c>
      <c r="G956" s="142">
        <f t="shared" si="1258"/>
        <v>30817800</v>
      </c>
      <c r="H956" s="142">
        <f t="shared" si="1258"/>
        <v>2163555</v>
      </c>
      <c r="I956" s="176">
        <f t="shared" si="1258"/>
        <v>17496702</v>
      </c>
      <c r="J956" s="142">
        <f t="shared" si="1258"/>
        <v>4894244</v>
      </c>
      <c r="K956" s="142">
        <f t="shared" si="1258"/>
        <v>9397591</v>
      </c>
      <c r="L956" s="142">
        <f t="shared" si="1258"/>
        <v>9979119</v>
      </c>
      <c r="M956" s="142">
        <f t="shared" si="1258"/>
        <v>201051</v>
      </c>
      <c r="N956" s="142">
        <f t="shared" si="1258"/>
        <v>46740672</v>
      </c>
      <c r="O956" s="142">
        <f t="shared" si="1258"/>
        <v>3559100</v>
      </c>
      <c r="P956" s="142">
        <f t="shared" si="1258"/>
        <v>148000</v>
      </c>
      <c r="Q956" s="142">
        <f t="shared" si="1258"/>
        <v>8858775</v>
      </c>
      <c r="R956" s="142">
        <f t="shared" si="1258"/>
        <v>1371373</v>
      </c>
      <c r="S956" s="142">
        <f t="shared" si="1258"/>
        <v>6147539</v>
      </c>
      <c r="T956" s="142">
        <f t="shared" si="1258"/>
        <v>45478326</v>
      </c>
      <c r="U956" s="142">
        <f t="shared" si="1258"/>
        <v>649103</v>
      </c>
      <c r="V956" s="142">
        <f t="shared" si="1258"/>
        <v>11465</v>
      </c>
      <c r="W956" s="142">
        <f t="shared" si="1258"/>
        <v>28008</v>
      </c>
      <c r="X956" s="142"/>
      <c r="Y956" s="142"/>
      <c r="Z956" s="142"/>
      <c r="AA956" s="142"/>
      <c r="AB956" s="142"/>
      <c r="AC956" s="142"/>
      <c r="AD956" s="142"/>
      <c r="AE956" s="142"/>
      <c r="AF956" s="142"/>
      <c r="AG956" s="168" t="s">
        <v>2288</v>
      </c>
      <c r="AH956" s="144">
        <f t="shared" si="293"/>
        <v>278836207</v>
      </c>
      <c r="AI956" s="145">
        <f t="shared" si="294"/>
        <v>43733</v>
      </c>
      <c r="AJ956" s="144">
        <f t="shared" si="297"/>
        <v>1171</v>
      </c>
      <c r="AK956" s="142">
        <v>1.0</v>
      </c>
      <c r="AL956" s="146">
        <f t="shared" si="1039"/>
        <v>1171</v>
      </c>
      <c r="AM956" s="168">
        <f t="shared" si="1259"/>
        <v>20</v>
      </c>
      <c r="AN956" s="295"/>
      <c r="AO956" s="295"/>
      <c r="AP956" s="295"/>
      <c r="AQ956" s="295"/>
      <c r="AR956" s="295"/>
      <c r="AS956" s="295"/>
      <c r="AT956" s="295"/>
      <c r="AU956" s="295"/>
      <c r="AV956" s="295"/>
      <c r="AW956" s="295"/>
      <c r="AX956" s="295"/>
      <c r="AY956" s="295"/>
      <c r="AZ956" s="295"/>
      <c r="BA956" s="295"/>
      <c r="BB956" s="295"/>
    </row>
    <row r="957">
      <c r="A957" s="293" t="str">
        <f>Data!A28</f>
        <v>Broken Hill City Council</v>
      </c>
      <c r="B957" s="140">
        <f>Data!E28</f>
        <v>43733</v>
      </c>
      <c r="C957" s="210">
        <f>Data!D28+C956</f>
        <v>5575978</v>
      </c>
      <c r="D957" s="142">
        <f t="shared" ref="D957:W957" si="1260">D956</f>
        <v>22002203</v>
      </c>
      <c r="E957" s="142">
        <f t="shared" si="1260"/>
        <v>6229645</v>
      </c>
      <c r="F957" s="142">
        <f t="shared" si="1260"/>
        <v>57103692</v>
      </c>
      <c r="G957" s="142">
        <f t="shared" si="1260"/>
        <v>30817800</v>
      </c>
      <c r="H957" s="142">
        <f t="shared" si="1260"/>
        <v>2163555</v>
      </c>
      <c r="I957" s="142">
        <f t="shared" si="1260"/>
        <v>17496702</v>
      </c>
      <c r="J957" s="142">
        <f t="shared" si="1260"/>
        <v>4894244</v>
      </c>
      <c r="K957" s="142">
        <f t="shared" si="1260"/>
        <v>9397591</v>
      </c>
      <c r="L957" s="142">
        <f t="shared" si="1260"/>
        <v>9979119</v>
      </c>
      <c r="M957" s="142">
        <f t="shared" si="1260"/>
        <v>201051</v>
      </c>
      <c r="N957" s="142">
        <f t="shared" si="1260"/>
        <v>46740672</v>
      </c>
      <c r="O957" s="142">
        <f t="shared" si="1260"/>
        <v>3559100</v>
      </c>
      <c r="P957" s="142">
        <f t="shared" si="1260"/>
        <v>148000</v>
      </c>
      <c r="Q957" s="142">
        <f t="shared" si="1260"/>
        <v>8858775</v>
      </c>
      <c r="R957" s="142">
        <f t="shared" si="1260"/>
        <v>1371373</v>
      </c>
      <c r="S957" s="142">
        <f t="shared" si="1260"/>
        <v>6147539</v>
      </c>
      <c r="T957" s="142">
        <f t="shared" si="1260"/>
        <v>45478326</v>
      </c>
      <c r="U957" s="142">
        <f t="shared" si="1260"/>
        <v>649103</v>
      </c>
      <c r="V957" s="142">
        <f t="shared" si="1260"/>
        <v>11465</v>
      </c>
      <c r="W957" s="142">
        <f t="shared" si="1260"/>
        <v>28008</v>
      </c>
      <c r="X957" s="142"/>
      <c r="Y957" s="142"/>
      <c r="Z957" s="142"/>
      <c r="AA957" s="142"/>
      <c r="AB957" s="142"/>
      <c r="AC957" s="142"/>
      <c r="AD957" s="142"/>
      <c r="AE957" s="142"/>
      <c r="AF957" s="142"/>
      <c r="AG957" s="168" t="s">
        <v>974</v>
      </c>
      <c r="AH957" s="144">
        <f t="shared" si="293"/>
        <v>278853941</v>
      </c>
      <c r="AI957" s="145">
        <f t="shared" si="294"/>
        <v>43733</v>
      </c>
      <c r="AJ957" s="144">
        <f t="shared" si="297"/>
        <v>1172</v>
      </c>
      <c r="AK957" s="276">
        <v>1.0</v>
      </c>
      <c r="AL957" s="146">
        <f t="shared" si="1039"/>
        <v>1172</v>
      </c>
      <c r="AM957" s="168">
        <f t="shared" si="1259"/>
        <v>20</v>
      </c>
      <c r="AN957" s="295"/>
      <c r="AO957" s="295"/>
      <c r="AP957" s="295"/>
      <c r="AQ957" s="295"/>
      <c r="AR957" s="295"/>
      <c r="AS957" s="295"/>
      <c r="AT957" s="295"/>
      <c r="AU957" s="295"/>
      <c r="AV957" s="295"/>
      <c r="AW957" s="295"/>
      <c r="AX957" s="295"/>
      <c r="AY957" s="295"/>
      <c r="AZ957" s="295"/>
      <c r="BA957" s="295"/>
      <c r="BB957" s="295"/>
    </row>
    <row r="958">
      <c r="A958" s="293" t="str">
        <f>Data!A16</f>
        <v>Augusta-Margaret River Shire Council</v>
      </c>
      <c r="B958" s="140">
        <f>Data!E16</f>
        <v>43733</v>
      </c>
      <c r="C958" s="210">
        <f>Data!D16+C957</f>
        <v>5591678</v>
      </c>
      <c r="D958" s="142">
        <f t="shared" ref="D958:W958" si="1261">D957</f>
        <v>22002203</v>
      </c>
      <c r="E958" s="142">
        <f t="shared" si="1261"/>
        <v>6229645</v>
      </c>
      <c r="F958" s="142">
        <f t="shared" si="1261"/>
        <v>57103692</v>
      </c>
      <c r="G958" s="142">
        <f t="shared" si="1261"/>
        <v>30817800</v>
      </c>
      <c r="H958" s="142">
        <f t="shared" si="1261"/>
        <v>2163555</v>
      </c>
      <c r="I958" s="142">
        <f t="shared" si="1261"/>
        <v>17496702</v>
      </c>
      <c r="J958" s="142">
        <f t="shared" si="1261"/>
        <v>4894244</v>
      </c>
      <c r="K958" s="142">
        <f t="shared" si="1261"/>
        <v>9397591</v>
      </c>
      <c r="L958" s="142">
        <f t="shared" si="1261"/>
        <v>9979119</v>
      </c>
      <c r="M958" s="142">
        <f t="shared" si="1261"/>
        <v>201051</v>
      </c>
      <c r="N958" s="142">
        <f t="shared" si="1261"/>
        <v>46740672</v>
      </c>
      <c r="O958" s="142">
        <f t="shared" si="1261"/>
        <v>3559100</v>
      </c>
      <c r="P958" s="142">
        <f t="shared" si="1261"/>
        <v>148000</v>
      </c>
      <c r="Q958" s="142">
        <f t="shared" si="1261"/>
        <v>8858775</v>
      </c>
      <c r="R958" s="142">
        <f t="shared" si="1261"/>
        <v>1371373</v>
      </c>
      <c r="S958" s="142">
        <f t="shared" si="1261"/>
        <v>6147539</v>
      </c>
      <c r="T958" s="142">
        <f t="shared" si="1261"/>
        <v>45478326</v>
      </c>
      <c r="U958" s="142">
        <f t="shared" si="1261"/>
        <v>649103</v>
      </c>
      <c r="V958" s="142">
        <f t="shared" si="1261"/>
        <v>11465</v>
      </c>
      <c r="W958" s="142">
        <f t="shared" si="1261"/>
        <v>28008</v>
      </c>
      <c r="X958" s="142"/>
      <c r="Y958" s="142"/>
      <c r="Z958" s="142"/>
      <c r="AA958" s="142"/>
      <c r="AB958" s="142"/>
      <c r="AC958" s="142"/>
      <c r="AD958" s="142"/>
      <c r="AE958" s="142"/>
      <c r="AF958" s="142"/>
      <c r="AG958" s="168" t="s">
        <v>974</v>
      </c>
      <c r="AH958" s="144">
        <f t="shared" si="293"/>
        <v>278869641</v>
      </c>
      <c r="AI958" s="145">
        <f t="shared" si="294"/>
        <v>43733</v>
      </c>
      <c r="AJ958" s="144">
        <f t="shared" si="297"/>
        <v>1173</v>
      </c>
      <c r="AK958" s="276">
        <v>1.0</v>
      </c>
      <c r="AL958" s="146">
        <f t="shared" si="1039"/>
        <v>1173</v>
      </c>
      <c r="AM958" s="168">
        <f t="shared" ref="AM958:AM966" si="1263">AM957</f>
        <v>20</v>
      </c>
      <c r="AN958" s="295"/>
      <c r="AO958" s="295"/>
      <c r="AP958" s="295"/>
      <c r="AQ958" s="295"/>
      <c r="AR958" s="295"/>
      <c r="AS958" s="295"/>
      <c r="AT958" s="295"/>
      <c r="AU958" s="295"/>
      <c r="AV958" s="295"/>
      <c r="AW958" s="295"/>
      <c r="AX958" s="295"/>
      <c r="AY958" s="295"/>
      <c r="AZ958" s="295"/>
      <c r="BA958" s="295"/>
      <c r="BB958" s="295"/>
    </row>
    <row r="959">
      <c r="A959" s="293" t="str">
        <f>Data!A45</f>
        <v>Glen Innes Severn Shire Council</v>
      </c>
      <c r="B959" s="140">
        <f>Data!E45</f>
        <v>43734</v>
      </c>
      <c r="C959" s="210">
        <f>Data!D45+C958</f>
        <v>5600586</v>
      </c>
      <c r="D959" s="142">
        <f t="shared" ref="D959:W959" si="1262">D958</f>
        <v>22002203</v>
      </c>
      <c r="E959" s="142">
        <f t="shared" si="1262"/>
        <v>6229645</v>
      </c>
      <c r="F959" s="142">
        <f t="shared" si="1262"/>
        <v>57103692</v>
      </c>
      <c r="G959" s="142">
        <f t="shared" si="1262"/>
        <v>30817800</v>
      </c>
      <c r="H959" s="142">
        <f t="shared" si="1262"/>
        <v>2163555</v>
      </c>
      <c r="I959" s="142">
        <f t="shared" si="1262"/>
        <v>17496702</v>
      </c>
      <c r="J959" s="142">
        <f t="shared" si="1262"/>
        <v>4894244</v>
      </c>
      <c r="K959" s="142">
        <f t="shared" si="1262"/>
        <v>9397591</v>
      </c>
      <c r="L959" s="142">
        <f t="shared" si="1262"/>
        <v>9979119</v>
      </c>
      <c r="M959" s="142">
        <f t="shared" si="1262"/>
        <v>201051</v>
      </c>
      <c r="N959" s="142">
        <f t="shared" si="1262"/>
        <v>46740672</v>
      </c>
      <c r="O959" s="142">
        <f t="shared" si="1262"/>
        <v>3559100</v>
      </c>
      <c r="P959" s="142">
        <f t="shared" si="1262"/>
        <v>148000</v>
      </c>
      <c r="Q959" s="142">
        <f t="shared" si="1262"/>
        <v>8858775</v>
      </c>
      <c r="R959" s="142">
        <f t="shared" si="1262"/>
        <v>1371373</v>
      </c>
      <c r="S959" s="142">
        <f t="shared" si="1262"/>
        <v>6147539</v>
      </c>
      <c r="T959" s="142">
        <f t="shared" si="1262"/>
        <v>45478326</v>
      </c>
      <c r="U959" s="142">
        <f t="shared" si="1262"/>
        <v>649103</v>
      </c>
      <c r="V959" s="142">
        <f t="shared" si="1262"/>
        <v>11465</v>
      </c>
      <c r="W959" s="142">
        <f t="shared" si="1262"/>
        <v>28008</v>
      </c>
      <c r="X959" s="142"/>
      <c r="Y959" s="142"/>
      <c r="Z959" s="142"/>
      <c r="AA959" s="142"/>
      <c r="AB959" s="142"/>
      <c r="AC959" s="142"/>
      <c r="AD959" s="142"/>
      <c r="AE959" s="142"/>
      <c r="AF959" s="142"/>
      <c r="AG959" s="168" t="s">
        <v>974</v>
      </c>
      <c r="AH959" s="144">
        <f t="shared" si="293"/>
        <v>278878549</v>
      </c>
      <c r="AI959" s="145">
        <f t="shared" si="294"/>
        <v>43734</v>
      </c>
      <c r="AJ959" s="144">
        <f t="shared" si="297"/>
        <v>1174</v>
      </c>
      <c r="AK959" s="142">
        <v>1.0</v>
      </c>
      <c r="AL959" s="146">
        <f t="shared" si="1039"/>
        <v>1174</v>
      </c>
      <c r="AM959" s="168">
        <f t="shared" si="1263"/>
        <v>20</v>
      </c>
      <c r="AN959" s="295"/>
      <c r="AO959" s="295"/>
      <c r="AP959" s="295"/>
      <c r="AQ959" s="295"/>
      <c r="AR959" s="295"/>
      <c r="AS959" s="295"/>
      <c r="AT959" s="295"/>
      <c r="AU959" s="295"/>
      <c r="AV959" s="295"/>
      <c r="AW959" s="295"/>
      <c r="AX959" s="295"/>
      <c r="AY959" s="295"/>
      <c r="AZ959" s="295"/>
      <c r="BA959" s="295"/>
      <c r="BB959" s="295"/>
    </row>
    <row r="960">
      <c r="A960" s="293" t="str">
        <f>Data!A293</f>
        <v>Fife Council</v>
      </c>
      <c r="B960" s="140">
        <f>Data!E293</f>
        <v>43734</v>
      </c>
      <c r="C960" s="142">
        <f t="shared" ref="C960:W960" si="1264">C959</f>
        <v>5600586</v>
      </c>
      <c r="D960" s="142">
        <f t="shared" si="1264"/>
        <v>22002203</v>
      </c>
      <c r="E960" s="142">
        <f t="shared" si="1264"/>
        <v>6229645</v>
      </c>
      <c r="F960" s="176">
        <f t="shared" si="1264"/>
        <v>57103692</v>
      </c>
      <c r="G960" s="142">
        <f t="shared" si="1264"/>
        <v>30817800</v>
      </c>
      <c r="H960" s="142">
        <f t="shared" si="1264"/>
        <v>2163555</v>
      </c>
      <c r="I960" s="142">
        <f t="shared" si="1264"/>
        <v>17496702</v>
      </c>
      <c r="J960" s="142">
        <f t="shared" si="1264"/>
        <v>4894244</v>
      </c>
      <c r="K960" s="142">
        <f t="shared" si="1264"/>
        <v>9397591</v>
      </c>
      <c r="L960" s="142">
        <f t="shared" si="1264"/>
        <v>9979119</v>
      </c>
      <c r="M960" s="142">
        <f t="shared" si="1264"/>
        <v>201051</v>
      </c>
      <c r="N960" s="142">
        <f t="shared" si="1264"/>
        <v>46740672</v>
      </c>
      <c r="O960" s="142">
        <f t="shared" si="1264"/>
        <v>3559100</v>
      </c>
      <c r="P960" s="142">
        <f t="shared" si="1264"/>
        <v>148000</v>
      </c>
      <c r="Q960" s="142">
        <f t="shared" si="1264"/>
        <v>8858775</v>
      </c>
      <c r="R960" s="142">
        <f t="shared" si="1264"/>
        <v>1371373</v>
      </c>
      <c r="S960" s="142">
        <f t="shared" si="1264"/>
        <v>6147539</v>
      </c>
      <c r="T960" s="142">
        <f t="shared" si="1264"/>
        <v>45478326</v>
      </c>
      <c r="U960" s="142">
        <f t="shared" si="1264"/>
        <v>649103</v>
      </c>
      <c r="V960" s="142">
        <f t="shared" si="1264"/>
        <v>11465</v>
      </c>
      <c r="W960" s="142">
        <f t="shared" si="1264"/>
        <v>28008</v>
      </c>
      <c r="X960" s="142"/>
      <c r="Y960" s="142"/>
      <c r="Z960" s="142"/>
      <c r="AA960" s="142"/>
      <c r="AB960" s="142"/>
      <c r="AC960" s="142"/>
      <c r="AD960" s="142"/>
      <c r="AE960" s="142"/>
      <c r="AF960" s="142"/>
      <c r="AG960" s="168" t="s">
        <v>1284</v>
      </c>
      <c r="AH960" s="144">
        <f t="shared" si="293"/>
        <v>278878549</v>
      </c>
      <c r="AI960" s="145">
        <f t="shared" si="294"/>
        <v>43734</v>
      </c>
      <c r="AJ960" s="144">
        <f t="shared" si="297"/>
        <v>1175</v>
      </c>
      <c r="AK960" s="142">
        <v>1.0</v>
      </c>
      <c r="AL960" s="146">
        <f t="shared" si="1039"/>
        <v>1175</v>
      </c>
      <c r="AM960" s="168">
        <f t="shared" si="1263"/>
        <v>20</v>
      </c>
      <c r="AN960" s="295"/>
      <c r="AO960" s="295"/>
      <c r="AP960" s="295"/>
      <c r="AQ960" s="295"/>
      <c r="AR960" s="295"/>
      <c r="AS960" s="295"/>
      <c r="AT960" s="295"/>
      <c r="AU960" s="295"/>
      <c r="AV960" s="295"/>
      <c r="AW960" s="295"/>
      <c r="AX960" s="295"/>
      <c r="AY960" s="295"/>
      <c r="AZ960" s="295"/>
      <c r="BA960" s="295"/>
      <c r="BB960" s="295"/>
    </row>
    <row r="961">
      <c r="A961" s="293" t="str">
        <f>Data!A324</f>
        <v>Haslemere Town Council</v>
      </c>
      <c r="B961" s="140">
        <f>Data!E324</f>
        <v>43734</v>
      </c>
      <c r="C961" s="142">
        <f t="shared" ref="C961:W961" si="1265">C960</f>
        <v>5600586</v>
      </c>
      <c r="D961" s="142">
        <f t="shared" si="1265"/>
        <v>22002203</v>
      </c>
      <c r="E961" s="142">
        <f t="shared" si="1265"/>
        <v>6229645</v>
      </c>
      <c r="F961" s="176">
        <f t="shared" si="1265"/>
        <v>57103692</v>
      </c>
      <c r="G961" s="142">
        <f t="shared" si="1265"/>
        <v>30817800</v>
      </c>
      <c r="H961" s="142">
        <f t="shared" si="1265"/>
        <v>2163555</v>
      </c>
      <c r="I961" s="142">
        <f t="shared" si="1265"/>
        <v>17496702</v>
      </c>
      <c r="J961" s="142">
        <f t="shared" si="1265"/>
        <v>4894244</v>
      </c>
      <c r="K961" s="142">
        <f t="shared" si="1265"/>
        <v>9397591</v>
      </c>
      <c r="L961" s="142">
        <f t="shared" si="1265"/>
        <v>9979119</v>
      </c>
      <c r="M961" s="142">
        <f t="shared" si="1265"/>
        <v>201051</v>
      </c>
      <c r="N961" s="142">
        <f t="shared" si="1265"/>
        <v>46740672</v>
      </c>
      <c r="O961" s="142">
        <f t="shared" si="1265"/>
        <v>3559100</v>
      </c>
      <c r="P961" s="142">
        <f t="shared" si="1265"/>
        <v>148000</v>
      </c>
      <c r="Q961" s="142">
        <f t="shared" si="1265"/>
        <v>8858775</v>
      </c>
      <c r="R961" s="142">
        <f t="shared" si="1265"/>
        <v>1371373</v>
      </c>
      <c r="S961" s="142">
        <f t="shared" si="1265"/>
        <v>6147539</v>
      </c>
      <c r="T961" s="142">
        <f t="shared" si="1265"/>
        <v>45478326</v>
      </c>
      <c r="U961" s="142">
        <f t="shared" si="1265"/>
        <v>649103</v>
      </c>
      <c r="V961" s="142">
        <f t="shared" si="1265"/>
        <v>11465</v>
      </c>
      <c r="W961" s="142">
        <f t="shared" si="1265"/>
        <v>28008</v>
      </c>
      <c r="X961" s="142"/>
      <c r="Y961" s="142"/>
      <c r="Z961" s="142"/>
      <c r="AA961" s="142"/>
      <c r="AB961" s="142"/>
      <c r="AC961" s="142"/>
      <c r="AD961" s="142"/>
      <c r="AE961" s="142"/>
      <c r="AF961" s="142"/>
      <c r="AG961" s="168" t="s">
        <v>1284</v>
      </c>
      <c r="AH961" s="144">
        <f t="shared" si="293"/>
        <v>278878549</v>
      </c>
      <c r="AI961" s="145">
        <f t="shared" si="294"/>
        <v>43734</v>
      </c>
      <c r="AJ961" s="144">
        <f t="shared" si="297"/>
        <v>1176</v>
      </c>
      <c r="AK961" s="142">
        <v>1.0</v>
      </c>
      <c r="AL961" s="146">
        <f t="shared" si="1039"/>
        <v>1176</v>
      </c>
      <c r="AM961" s="168">
        <f t="shared" si="1263"/>
        <v>20</v>
      </c>
      <c r="AN961" s="295"/>
      <c r="AO961" s="295"/>
      <c r="AP961" s="295"/>
      <c r="AQ961" s="295"/>
      <c r="AR961" s="295"/>
      <c r="AS961" s="295"/>
      <c r="AT961" s="295"/>
      <c r="AU961" s="295"/>
      <c r="AV961" s="295"/>
      <c r="AW961" s="295"/>
      <c r="AX961" s="295"/>
      <c r="AY961" s="295"/>
      <c r="AZ961" s="295"/>
      <c r="BA961" s="295"/>
      <c r="BB961" s="295"/>
    </row>
    <row r="962">
      <c r="A962" s="293" t="str">
        <f>Data!A762</f>
        <v>Passage of the French Senate Energy and Climate Bill</v>
      </c>
      <c r="B962" s="140">
        <f>Data!E762</f>
        <v>43734</v>
      </c>
      <c r="C962" s="142">
        <f t="shared" ref="C962:K962" si="1266">C961</f>
        <v>5600586</v>
      </c>
      <c r="D962" s="142">
        <f t="shared" si="1266"/>
        <v>22002203</v>
      </c>
      <c r="E962" s="142">
        <f t="shared" si="1266"/>
        <v>6229645</v>
      </c>
      <c r="F962" s="142">
        <f t="shared" si="1266"/>
        <v>57103692</v>
      </c>
      <c r="G962" s="142">
        <f t="shared" si="1266"/>
        <v>30817800</v>
      </c>
      <c r="H962" s="142">
        <f t="shared" si="1266"/>
        <v>2163555</v>
      </c>
      <c r="I962" s="142">
        <f t="shared" si="1266"/>
        <v>17496702</v>
      </c>
      <c r="J962" s="142">
        <f t="shared" si="1266"/>
        <v>4894244</v>
      </c>
      <c r="K962" s="142">
        <f t="shared" si="1266"/>
        <v>9397591</v>
      </c>
      <c r="L962" s="210">
        <f>Data!D762</f>
        <v>66990000</v>
      </c>
      <c r="M962" s="142">
        <f t="shared" ref="M962:W962" si="1267">M961</f>
        <v>201051</v>
      </c>
      <c r="N962" s="142">
        <f t="shared" si="1267"/>
        <v>46740672</v>
      </c>
      <c r="O962" s="142">
        <f t="shared" si="1267"/>
        <v>3559100</v>
      </c>
      <c r="P962" s="142">
        <f t="shared" si="1267"/>
        <v>148000</v>
      </c>
      <c r="Q962" s="142">
        <f t="shared" si="1267"/>
        <v>8858775</v>
      </c>
      <c r="R962" s="142">
        <f t="shared" si="1267"/>
        <v>1371373</v>
      </c>
      <c r="S962" s="142">
        <f t="shared" si="1267"/>
        <v>6147539</v>
      </c>
      <c r="T962" s="142">
        <f t="shared" si="1267"/>
        <v>45478326</v>
      </c>
      <c r="U962" s="142">
        <f t="shared" si="1267"/>
        <v>649103</v>
      </c>
      <c r="V962" s="142">
        <f t="shared" si="1267"/>
        <v>11465</v>
      </c>
      <c r="W962" s="142">
        <f t="shared" si="1267"/>
        <v>28008</v>
      </c>
      <c r="X962" s="142"/>
      <c r="Y962" s="142"/>
      <c r="Z962" s="142"/>
      <c r="AA962" s="142"/>
      <c r="AB962" s="142"/>
      <c r="AC962" s="142"/>
      <c r="AD962" s="142"/>
      <c r="AE962" s="142"/>
      <c r="AF962" s="142"/>
      <c r="AG962" s="168" t="s">
        <v>2442</v>
      </c>
      <c r="AH962" s="144">
        <f t="shared" si="293"/>
        <v>335889430</v>
      </c>
      <c r="AI962" s="145">
        <f t="shared" si="294"/>
        <v>43734</v>
      </c>
      <c r="AJ962" s="144">
        <f t="shared" si="297"/>
        <v>1177</v>
      </c>
      <c r="AK962" s="142">
        <v>1.0</v>
      </c>
      <c r="AL962" s="146">
        <f t="shared" si="1039"/>
        <v>1177</v>
      </c>
      <c r="AM962" s="168">
        <f t="shared" si="1263"/>
        <v>20</v>
      </c>
      <c r="AN962" s="295"/>
      <c r="AO962" s="295"/>
      <c r="AP962" s="295"/>
      <c r="AQ962" s="295"/>
      <c r="AR962" s="295"/>
      <c r="AS962" s="295"/>
      <c r="AT962" s="295"/>
      <c r="AU962" s="295"/>
      <c r="AV962" s="295"/>
      <c r="AW962" s="295"/>
      <c r="AX962" s="295"/>
      <c r="AY962" s="295"/>
      <c r="AZ962" s="295"/>
      <c r="BA962" s="295"/>
      <c r="BB962" s="295"/>
    </row>
    <row r="963">
      <c r="A963" s="293" t="str">
        <f>Data!A743</f>
        <v>Grand Chambéry Agglomeration</v>
      </c>
      <c r="B963" s="140">
        <f>Data!E743</f>
        <v>43734</v>
      </c>
      <c r="C963" s="142">
        <f t="shared" ref="C963:W963" si="1268">C962</f>
        <v>5600586</v>
      </c>
      <c r="D963" s="142">
        <f t="shared" si="1268"/>
        <v>22002203</v>
      </c>
      <c r="E963" s="142">
        <f t="shared" si="1268"/>
        <v>6229645</v>
      </c>
      <c r="F963" s="142">
        <f t="shared" si="1268"/>
        <v>57103692</v>
      </c>
      <c r="G963" s="142">
        <f t="shared" si="1268"/>
        <v>30817800</v>
      </c>
      <c r="H963" s="142">
        <f t="shared" si="1268"/>
        <v>2163555</v>
      </c>
      <c r="I963" s="142">
        <f t="shared" si="1268"/>
        <v>17496702</v>
      </c>
      <c r="J963" s="142">
        <f t="shared" si="1268"/>
        <v>4894244</v>
      </c>
      <c r="K963" s="142">
        <f t="shared" si="1268"/>
        <v>9397591</v>
      </c>
      <c r="L963" s="176">
        <f t="shared" si="1268"/>
        <v>66990000</v>
      </c>
      <c r="M963" s="142">
        <f t="shared" si="1268"/>
        <v>201051</v>
      </c>
      <c r="N963" s="142">
        <f t="shared" si="1268"/>
        <v>46740672</v>
      </c>
      <c r="O963" s="142">
        <f t="shared" si="1268"/>
        <v>3559100</v>
      </c>
      <c r="P963" s="142">
        <f t="shared" si="1268"/>
        <v>148000</v>
      </c>
      <c r="Q963" s="142">
        <f t="shared" si="1268"/>
        <v>8858775</v>
      </c>
      <c r="R963" s="142">
        <f t="shared" si="1268"/>
        <v>1371373</v>
      </c>
      <c r="S963" s="142">
        <f t="shared" si="1268"/>
        <v>6147539</v>
      </c>
      <c r="T963" s="142">
        <f t="shared" si="1268"/>
        <v>45478326</v>
      </c>
      <c r="U963" s="142">
        <f t="shared" si="1268"/>
        <v>649103</v>
      </c>
      <c r="V963" s="142">
        <f t="shared" si="1268"/>
        <v>11465</v>
      </c>
      <c r="W963" s="142">
        <f t="shared" si="1268"/>
        <v>28008</v>
      </c>
      <c r="X963" s="142"/>
      <c r="Y963" s="142"/>
      <c r="Z963" s="142"/>
      <c r="AA963" s="142"/>
      <c r="AB963" s="142"/>
      <c r="AC963" s="142"/>
      <c r="AD963" s="142"/>
      <c r="AE963" s="142"/>
      <c r="AF963" s="142"/>
      <c r="AG963" s="168" t="s">
        <v>2442</v>
      </c>
      <c r="AH963" s="144">
        <f t="shared" si="293"/>
        <v>335889430</v>
      </c>
      <c r="AI963" s="145">
        <f t="shared" si="294"/>
        <v>43734</v>
      </c>
      <c r="AJ963" s="144">
        <f t="shared" si="297"/>
        <v>1178</v>
      </c>
      <c r="AK963" s="142">
        <v>1.0</v>
      </c>
      <c r="AL963" s="146">
        <f t="shared" si="1039"/>
        <v>1178</v>
      </c>
      <c r="AM963" s="168">
        <f t="shared" si="1263"/>
        <v>20</v>
      </c>
      <c r="AN963" s="295"/>
      <c r="AO963" s="295"/>
      <c r="AP963" s="295"/>
      <c r="AQ963" s="295"/>
      <c r="AR963" s="295"/>
      <c r="AS963" s="295"/>
      <c r="AT963" s="295"/>
      <c r="AU963" s="295"/>
      <c r="AV963" s="295"/>
      <c r="AW963" s="295"/>
      <c r="AX963" s="295"/>
      <c r="AY963" s="295"/>
      <c r="AZ963" s="295"/>
      <c r="BA963" s="295"/>
      <c r="BB963" s="295"/>
    </row>
    <row r="964">
      <c r="A964" s="293" t="str">
        <f>Data!A815</f>
        <v>Lörrach Council</v>
      </c>
      <c r="B964" s="140">
        <f>Data!E815</f>
        <v>43734</v>
      </c>
      <c r="C964" s="142">
        <f t="shared" ref="C964:J964" si="1269">C963</f>
        <v>5600586</v>
      </c>
      <c r="D964" s="142">
        <f t="shared" si="1269"/>
        <v>22002203</v>
      </c>
      <c r="E964" s="142">
        <f t="shared" si="1269"/>
        <v>6229645</v>
      </c>
      <c r="F964" s="142">
        <f t="shared" si="1269"/>
        <v>57103692</v>
      </c>
      <c r="G964" s="142">
        <f t="shared" si="1269"/>
        <v>30817800</v>
      </c>
      <c r="H964" s="142">
        <f t="shared" si="1269"/>
        <v>2163555</v>
      </c>
      <c r="I964" s="142">
        <f t="shared" si="1269"/>
        <v>17496702</v>
      </c>
      <c r="J964" s="142">
        <f t="shared" si="1269"/>
        <v>4894244</v>
      </c>
      <c r="K964" s="210">
        <f>Data!D815+K963</f>
        <v>9446938</v>
      </c>
      <c r="L964" s="142">
        <f t="shared" ref="L964:W964" si="1270">L963</f>
        <v>66990000</v>
      </c>
      <c r="M964" s="142">
        <f t="shared" si="1270"/>
        <v>201051</v>
      </c>
      <c r="N964" s="142">
        <f t="shared" si="1270"/>
        <v>46740672</v>
      </c>
      <c r="O964" s="142">
        <f t="shared" si="1270"/>
        <v>3559100</v>
      </c>
      <c r="P964" s="142">
        <f t="shared" si="1270"/>
        <v>148000</v>
      </c>
      <c r="Q964" s="142">
        <f t="shared" si="1270"/>
        <v>8858775</v>
      </c>
      <c r="R964" s="142">
        <f t="shared" si="1270"/>
        <v>1371373</v>
      </c>
      <c r="S964" s="142">
        <f t="shared" si="1270"/>
        <v>6147539</v>
      </c>
      <c r="T964" s="142">
        <f t="shared" si="1270"/>
        <v>45478326</v>
      </c>
      <c r="U964" s="142">
        <f t="shared" si="1270"/>
        <v>649103</v>
      </c>
      <c r="V964" s="142">
        <f t="shared" si="1270"/>
        <v>11465</v>
      </c>
      <c r="W964" s="142">
        <f t="shared" si="1270"/>
        <v>28008</v>
      </c>
      <c r="X964" s="142"/>
      <c r="Y964" s="142"/>
      <c r="Z964" s="142"/>
      <c r="AA964" s="142"/>
      <c r="AB964" s="142"/>
      <c r="AC964" s="142"/>
      <c r="AD964" s="142"/>
      <c r="AE964" s="142"/>
      <c r="AF964" s="142"/>
      <c r="AG964" s="168" t="s">
        <v>2360</v>
      </c>
      <c r="AH964" s="144">
        <f t="shared" si="293"/>
        <v>335938777</v>
      </c>
      <c r="AI964" s="145">
        <f t="shared" si="294"/>
        <v>43734</v>
      </c>
      <c r="AJ964" s="144">
        <f t="shared" si="297"/>
        <v>1179</v>
      </c>
      <c r="AK964" s="142">
        <v>1.0</v>
      </c>
      <c r="AL964" s="146">
        <f t="shared" si="1039"/>
        <v>1179</v>
      </c>
      <c r="AM964" s="168">
        <f t="shared" si="1263"/>
        <v>20</v>
      </c>
      <c r="AN964" s="295"/>
      <c r="AO964" s="295"/>
      <c r="AP964" s="295"/>
      <c r="AQ964" s="295"/>
      <c r="AR964" s="295"/>
      <c r="AS964" s="295"/>
      <c r="AT964" s="295"/>
      <c r="AU964" s="295"/>
      <c r="AV964" s="295"/>
      <c r="AW964" s="295"/>
      <c r="AX964" s="295"/>
      <c r="AY964" s="295"/>
      <c r="AZ964" s="295"/>
      <c r="BA964" s="295"/>
      <c r="BB964" s="295"/>
    </row>
    <row r="965">
      <c r="A965" s="293" t="str">
        <f>Data!A791</f>
        <v>Hagen City Council</v>
      </c>
      <c r="B965" s="140">
        <f>Data!E791</f>
        <v>43734</v>
      </c>
      <c r="C965" s="142">
        <f t="shared" ref="C965:J965" si="1271">C964</f>
        <v>5600586</v>
      </c>
      <c r="D965" s="142">
        <f t="shared" si="1271"/>
        <v>22002203</v>
      </c>
      <c r="E965" s="142">
        <f t="shared" si="1271"/>
        <v>6229645</v>
      </c>
      <c r="F965" s="142">
        <f t="shared" si="1271"/>
        <v>57103692</v>
      </c>
      <c r="G965" s="142">
        <f t="shared" si="1271"/>
        <v>30817800</v>
      </c>
      <c r="H965" s="142">
        <f t="shared" si="1271"/>
        <v>2163555</v>
      </c>
      <c r="I965" s="142">
        <f t="shared" si="1271"/>
        <v>17496702</v>
      </c>
      <c r="J965" s="142">
        <f t="shared" si="1271"/>
        <v>4894244</v>
      </c>
      <c r="K965" s="210">
        <f>Data!D791+K964</f>
        <v>9635752</v>
      </c>
      <c r="L965" s="142">
        <f t="shared" ref="L965:W965" si="1272">L964</f>
        <v>66990000</v>
      </c>
      <c r="M965" s="142">
        <f t="shared" si="1272"/>
        <v>201051</v>
      </c>
      <c r="N965" s="142">
        <f t="shared" si="1272"/>
        <v>46740672</v>
      </c>
      <c r="O965" s="142">
        <f t="shared" si="1272"/>
        <v>3559100</v>
      </c>
      <c r="P965" s="142">
        <f t="shared" si="1272"/>
        <v>148000</v>
      </c>
      <c r="Q965" s="142">
        <f t="shared" si="1272"/>
        <v>8858775</v>
      </c>
      <c r="R965" s="142">
        <f t="shared" si="1272"/>
        <v>1371373</v>
      </c>
      <c r="S965" s="142">
        <f t="shared" si="1272"/>
        <v>6147539</v>
      </c>
      <c r="T965" s="142">
        <f t="shared" si="1272"/>
        <v>45478326</v>
      </c>
      <c r="U965" s="142">
        <f t="shared" si="1272"/>
        <v>649103</v>
      </c>
      <c r="V965" s="142">
        <f t="shared" si="1272"/>
        <v>11465</v>
      </c>
      <c r="W965" s="142">
        <f t="shared" si="1272"/>
        <v>28008</v>
      </c>
      <c r="X965" s="142"/>
      <c r="Y965" s="142"/>
      <c r="Z965" s="142"/>
      <c r="AA965" s="142"/>
      <c r="AB965" s="142"/>
      <c r="AC965" s="142"/>
      <c r="AD965" s="142"/>
      <c r="AE965" s="142"/>
      <c r="AF965" s="142"/>
      <c r="AG965" s="168" t="s">
        <v>2360</v>
      </c>
      <c r="AH965" s="144">
        <f t="shared" si="293"/>
        <v>336127591</v>
      </c>
      <c r="AI965" s="145">
        <f t="shared" si="294"/>
        <v>43734</v>
      </c>
      <c r="AJ965" s="144">
        <f t="shared" si="297"/>
        <v>1180</v>
      </c>
      <c r="AK965" s="142">
        <v>1.0</v>
      </c>
      <c r="AL965" s="146">
        <f t="shared" si="1039"/>
        <v>1180</v>
      </c>
      <c r="AM965" s="168">
        <f t="shared" si="1263"/>
        <v>20</v>
      </c>
      <c r="AN965" s="295"/>
      <c r="AO965" s="295"/>
      <c r="AP965" s="295"/>
      <c r="AQ965" s="295"/>
      <c r="AR965" s="295"/>
      <c r="AS965" s="295"/>
      <c r="AT965" s="295"/>
      <c r="AU965" s="295"/>
      <c r="AV965" s="295"/>
      <c r="AW965" s="295"/>
      <c r="AX965" s="295"/>
      <c r="AY965" s="295"/>
      <c r="AZ965" s="295"/>
      <c r="BA965" s="295"/>
      <c r="BB965" s="295"/>
    </row>
    <row r="966">
      <c r="A966" s="293" t="str">
        <f>Data!A850</f>
        <v>Wasserburg am Bodensee Municpal Council</v>
      </c>
      <c r="B966" s="140">
        <f>Data!E850</f>
        <v>43734</v>
      </c>
      <c r="C966" s="142">
        <f t="shared" ref="C966:J966" si="1273">C965</f>
        <v>5600586</v>
      </c>
      <c r="D966" s="142">
        <f t="shared" si="1273"/>
        <v>22002203</v>
      </c>
      <c r="E966" s="142">
        <f t="shared" si="1273"/>
        <v>6229645</v>
      </c>
      <c r="F966" s="142">
        <f t="shared" si="1273"/>
        <v>57103692</v>
      </c>
      <c r="G966" s="142">
        <f t="shared" si="1273"/>
        <v>30817800</v>
      </c>
      <c r="H966" s="142">
        <f t="shared" si="1273"/>
        <v>2163555</v>
      </c>
      <c r="I966" s="142">
        <f t="shared" si="1273"/>
        <v>17496702</v>
      </c>
      <c r="J966" s="142">
        <f t="shared" si="1273"/>
        <v>4894244</v>
      </c>
      <c r="K966" s="210">
        <f>Data!D850+K965</f>
        <v>9639577</v>
      </c>
      <c r="L966" s="142">
        <f t="shared" ref="L966:W966" si="1274">L965</f>
        <v>66990000</v>
      </c>
      <c r="M966" s="142">
        <f t="shared" si="1274"/>
        <v>201051</v>
      </c>
      <c r="N966" s="142">
        <f t="shared" si="1274"/>
        <v>46740672</v>
      </c>
      <c r="O966" s="142">
        <f t="shared" si="1274"/>
        <v>3559100</v>
      </c>
      <c r="P966" s="142">
        <f t="shared" si="1274"/>
        <v>148000</v>
      </c>
      <c r="Q966" s="142">
        <f t="shared" si="1274"/>
        <v>8858775</v>
      </c>
      <c r="R966" s="142">
        <f t="shared" si="1274"/>
        <v>1371373</v>
      </c>
      <c r="S966" s="142">
        <f t="shared" si="1274"/>
        <v>6147539</v>
      </c>
      <c r="T966" s="142">
        <f t="shared" si="1274"/>
        <v>45478326</v>
      </c>
      <c r="U966" s="142">
        <f t="shared" si="1274"/>
        <v>649103</v>
      </c>
      <c r="V966" s="142">
        <f t="shared" si="1274"/>
        <v>11465</v>
      </c>
      <c r="W966" s="142">
        <f t="shared" si="1274"/>
        <v>28008</v>
      </c>
      <c r="X966" s="142"/>
      <c r="Y966" s="142"/>
      <c r="Z966" s="142"/>
      <c r="AA966" s="142"/>
      <c r="AB966" s="142"/>
      <c r="AC966" s="142"/>
      <c r="AD966" s="142"/>
      <c r="AE966" s="142"/>
      <c r="AF966" s="142"/>
      <c r="AG966" s="168" t="s">
        <v>2360</v>
      </c>
      <c r="AH966" s="144">
        <f t="shared" si="293"/>
        <v>336131416</v>
      </c>
      <c r="AI966" s="145">
        <f t="shared" si="294"/>
        <v>43734</v>
      </c>
      <c r="AJ966" s="144">
        <f t="shared" si="297"/>
        <v>1181</v>
      </c>
      <c r="AK966" s="142">
        <v>1.0</v>
      </c>
      <c r="AL966" s="146">
        <f t="shared" si="1039"/>
        <v>1181</v>
      </c>
      <c r="AM966" s="168">
        <f t="shared" si="1263"/>
        <v>20</v>
      </c>
      <c r="AN966" s="295"/>
      <c r="AO966" s="295"/>
      <c r="AP966" s="295"/>
      <c r="AQ966" s="295"/>
      <c r="AR966" s="295"/>
      <c r="AS966" s="295"/>
      <c r="AT966" s="295"/>
      <c r="AU966" s="295"/>
      <c r="AV966" s="295"/>
      <c r="AW966" s="295"/>
      <c r="AX966" s="295"/>
      <c r="AY966" s="295"/>
      <c r="AZ966" s="295"/>
      <c r="BA966" s="295"/>
      <c r="BB966" s="295"/>
    </row>
    <row r="967">
      <c r="A967" s="293" t="str">
        <f>Data!A845</f>
        <v>Unna District Council</v>
      </c>
      <c r="B967" s="140">
        <f>Data!E845</f>
        <v>43734</v>
      </c>
      <c r="C967" s="142">
        <f t="shared" ref="C967:J967" si="1275">C966</f>
        <v>5600586</v>
      </c>
      <c r="D967" s="142">
        <f t="shared" si="1275"/>
        <v>22002203</v>
      </c>
      <c r="E967" s="142">
        <f t="shared" si="1275"/>
        <v>6229645</v>
      </c>
      <c r="F967" s="142">
        <f t="shared" si="1275"/>
        <v>57103692</v>
      </c>
      <c r="G967" s="142">
        <f t="shared" si="1275"/>
        <v>30817800</v>
      </c>
      <c r="H967" s="142">
        <f t="shared" si="1275"/>
        <v>2163555</v>
      </c>
      <c r="I967" s="142">
        <f t="shared" si="1275"/>
        <v>17496702</v>
      </c>
      <c r="J967" s="142">
        <f t="shared" si="1275"/>
        <v>4894244</v>
      </c>
      <c r="K967" s="210">
        <f>Data!D845+K966-Data!D838-Data!D767</f>
        <v>9938993</v>
      </c>
      <c r="L967" s="142">
        <f t="shared" ref="L967:W967" si="1276">L966</f>
        <v>66990000</v>
      </c>
      <c r="M967" s="142">
        <f t="shared" si="1276"/>
        <v>201051</v>
      </c>
      <c r="N967" s="142">
        <f t="shared" si="1276"/>
        <v>46740672</v>
      </c>
      <c r="O967" s="142">
        <f t="shared" si="1276"/>
        <v>3559100</v>
      </c>
      <c r="P967" s="142">
        <f t="shared" si="1276"/>
        <v>148000</v>
      </c>
      <c r="Q967" s="142">
        <f t="shared" si="1276"/>
        <v>8858775</v>
      </c>
      <c r="R967" s="142">
        <f t="shared" si="1276"/>
        <v>1371373</v>
      </c>
      <c r="S967" s="142">
        <f t="shared" si="1276"/>
        <v>6147539</v>
      </c>
      <c r="T967" s="142">
        <f t="shared" si="1276"/>
        <v>45478326</v>
      </c>
      <c r="U967" s="142">
        <f t="shared" si="1276"/>
        <v>649103</v>
      </c>
      <c r="V967" s="142">
        <f t="shared" si="1276"/>
        <v>11465</v>
      </c>
      <c r="W967" s="142">
        <f t="shared" si="1276"/>
        <v>28008</v>
      </c>
      <c r="X967" s="142"/>
      <c r="Y967" s="142"/>
      <c r="Z967" s="142"/>
      <c r="AA967" s="142"/>
      <c r="AB967" s="142"/>
      <c r="AC967" s="142"/>
      <c r="AD967" s="142"/>
      <c r="AE967" s="142"/>
      <c r="AF967" s="142"/>
      <c r="AG967" s="168" t="s">
        <v>2360</v>
      </c>
      <c r="AH967" s="144">
        <f t="shared" si="293"/>
        <v>336430832</v>
      </c>
      <c r="AI967" s="145">
        <f t="shared" si="294"/>
        <v>43734</v>
      </c>
      <c r="AJ967" s="144">
        <f t="shared" si="297"/>
        <v>1182</v>
      </c>
      <c r="AK967" s="142">
        <v>1.0</v>
      </c>
      <c r="AL967" s="146">
        <f t="shared" si="1039"/>
        <v>1182</v>
      </c>
      <c r="AM967" s="168">
        <f t="shared" ref="AM967:AM969" si="1279">AM965</f>
        <v>20</v>
      </c>
      <c r="AN967" s="295"/>
      <c r="AO967" s="295"/>
      <c r="AP967" s="295"/>
      <c r="AQ967" s="295"/>
      <c r="AR967" s="295"/>
      <c r="AS967" s="295"/>
      <c r="AT967" s="295"/>
      <c r="AU967" s="295"/>
      <c r="AV967" s="295"/>
      <c r="AW967" s="295"/>
      <c r="AX967" s="295"/>
      <c r="AY967" s="295"/>
      <c r="AZ967" s="295"/>
      <c r="BA967" s="295"/>
      <c r="BB967" s="295"/>
    </row>
    <row r="968">
      <c r="A968" s="293" t="str">
        <f>Data!A781</f>
        <v>Eichwalde Municipal Council</v>
      </c>
      <c r="B968" s="140">
        <f>Data!E781</f>
        <v>43734</v>
      </c>
      <c r="C968" s="142">
        <f t="shared" ref="C968:J968" si="1277">C967</f>
        <v>5600586</v>
      </c>
      <c r="D968" s="142">
        <f t="shared" si="1277"/>
        <v>22002203</v>
      </c>
      <c r="E968" s="142">
        <f t="shared" si="1277"/>
        <v>6229645</v>
      </c>
      <c r="F968" s="142">
        <f t="shared" si="1277"/>
        <v>57103692</v>
      </c>
      <c r="G968" s="142">
        <f t="shared" si="1277"/>
        <v>30817800</v>
      </c>
      <c r="H968" s="142">
        <f t="shared" si="1277"/>
        <v>2163555</v>
      </c>
      <c r="I968" s="142">
        <f t="shared" si="1277"/>
        <v>17496702</v>
      </c>
      <c r="J968" s="142">
        <f t="shared" si="1277"/>
        <v>4894244</v>
      </c>
      <c r="K968" s="210">
        <f>Data!D781+K967</f>
        <v>9945461</v>
      </c>
      <c r="L968" s="142">
        <f t="shared" ref="L968:W968" si="1278">L967</f>
        <v>66990000</v>
      </c>
      <c r="M968" s="142">
        <f t="shared" si="1278"/>
        <v>201051</v>
      </c>
      <c r="N968" s="142">
        <f t="shared" si="1278"/>
        <v>46740672</v>
      </c>
      <c r="O968" s="142">
        <f t="shared" si="1278"/>
        <v>3559100</v>
      </c>
      <c r="P968" s="142">
        <f t="shared" si="1278"/>
        <v>148000</v>
      </c>
      <c r="Q968" s="142">
        <f t="shared" si="1278"/>
        <v>8858775</v>
      </c>
      <c r="R968" s="142">
        <f t="shared" si="1278"/>
        <v>1371373</v>
      </c>
      <c r="S968" s="142">
        <f t="shared" si="1278"/>
        <v>6147539</v>
      </c>
      <c r="T968" s="142">
        <f t="shared" si="1278"/>
        <v>45478326</v>
      </c>
      <c r="U968" s="142">
        <f t="shared" si="1278"/>
        <v>649103</v>
      </c>
      <c r="V968" s="142">
        <f t="shared" si="1278"/>
        <v>11465</v>
      </c>
      <c r="W968" s="142">
        <f t="shared" si="1278"/>
        <v>28008</v>
      </c>
      <c r="X968" s="142"/>
      <c r="Y968" s="142"/>
      <c r="Z968" s="142"/>
      <c r="AA968" s="142"/>
      <c r="AB968" s="142"/>
      <c r="AC968" s="142"/>
      <c r="AD968" s="142"/>
      <c r="AE968" s="142"/>
      <c r="AF968" s="142"/>
      <c r="AG968" s="168" t="s">
        <v>2360</v>
      </c>
      <c r="AH968" s="144">
        <f t="shared" si="293"/>
        <v>336437300</v>
      </c>
      <c r="AI968" s="145">
        <f t="shared" si="294"/>
        <v>43734</v>
      </c>
      <c r="AJ968" s="144">
        <f t="shared" si="297"/>
        <v>1183</v>
      </c>
      <c r="AK968" s="142">
        <v>1.0</v>
      </c>
      <c r="AL968" s="146">
        <f t="shared" si="1039"/>
        <v>1183</v>
      </c>
      <c r="AM968" s="168">
        <f t="shared" si="1279"/>
        <v>20</v>
      </c>
      <c r="AN968" s="295"/>
      <c r="AO968" s="295"/>
      <c r="AP968" s="295"/>
      <c r="AQ968" s="295"/>
      <c r="AR968" s="295"/>
      <c r="AS968" s="295"/>
      <c r="AT968" s="295"/>
      <c r="AU968" s="295"/>
      <c r="AV968" s="295"/>
      <c r="AW968" s="295"/>
      <c r="AX968" s="295"/>
      <c r="AY968" s="295"/>
      <c r="AZ968" s="295"/>
      <c r="BA968" s="295"/>
      <c r="BB968" s="295"/>
    </row>
    <row r="969">
      <c r="A969" s="293" t="str">
        <f>Data!A806</f>
        <v>Koblenz City Council</v>
      </c>
      <c r="B969" s="140">
        <f>Data!E806</f>
        <v>43734</v>
      </c>
      <c r="C969" s="142">
        <f t="shared" ref="C969:J969" si="1280">C968</f>
        <v>5600586</v>
      </c>
      <c r="D969" s="142">
        <f t="shared" si="1280"/>
        <v>22002203</v>
      </c>
      <c r="E969" s="142">
        <f t="shared" si="1280"/>
        <v>6229645</v>
      </c>
      <c r="F969" s="142">
        <f t="shared" si="1280"/>
        <v>57103692</v>
      </c>
      <c r="G969" s="142">
        <f t="shared" si="1280"/>
        <v>30817800</v>
      </c>
      <c r="H969" s="142">
        <f t="shared" si="1280"/>
        <v>2163555</v>
      </c>
      <c r="I969" s="142">
        <f t="shared" si="1280"/>
        <v>17496702</v>
      </c>
      <c r="J969" s="142">
        <f t="shared" si="1280"/>
        <v>4894244</v>
      </c>
      <c r="K969" s="210">
        <f>Data!D806+K968</f>
        <v>10059485</v>
      </c>
      <c r="L969" s="142">
        <f t="shared" ref="L969:W969" si="1281">L968</f>
        <v>66990000</v>
      </c>
      <c r="M969" s="142">
        <f t="shared" si="1281"/>
        <v>201051</v>
      </c>
      <c r="N969" s="142">
        <f t="shared" si="1281"/>
        <v>46740672</v>
      </c>
      <c r="O969" s="142">
        <f t="shared" si="1281"/>
        <v>3559100</v>
      </c>
      <c r="P969" s="142">
        <f t="shared" si="1281"/>
        <v>148000</v>
      </c>
      <c r="Q969" s="142">
        <f t="shared" si="1281"/>
        <v>8858775</v>
      </c>
      <c r="R969" s="142">
        <f t="shared" si="1281"/>
        <v>1371373</v>
      </c>
      <c r="S969" s="142">
        <f t="shared" si="1281"/>
        <v>6147539</v>
      </c>
      <c r="T969" s="142">
        <f t="shared" si="1281"/>
        <v>45478326</v>
      </c>
      <c r="U969" s="142">
        <f t="shared" si="1281"/>
        <v>649103</v>
      </c>
      <c r="V969" s="142">
        <f t="shared" si="1281"/>
        <v>11465</v>
      </c>
      <c r="W969" s="142">
        <f t="shared" si="1281"/>
        <v>28008</v>
      </c>
      <c r="X969" s="142"/>
      <c r="Y969" s="142"/>
      <c r="Z969" s="142"/>
      <c r="AA969" s="142"/>
      <c r="AB969" s="142"/>
      <c r="AC969" s="142"/>
      <c r="AD969" s="142"/>
      <c r="AE969" s="142"/>
      <c r="AF969" s="142"/>
      <c r="AG969" s="168" t="s">
        <v>2360</v>
      </c>
      <c r="AH969" s="144">
        <f t="shared" si="293"/>
        <v>336551324</v>
      </c>
      <c r="AI969" s="145">
        <f t="shared" si="294"/>
        <v>43734</v>
      </c>
      <c r="AJ969" s="144">
        <f t="shared" si="297"/>
        <v>1184</v>
      </c>
      <c r="AK969" s="142">
        <v>1.0</v>
      </c>
      <c r="AL969" s="146">
        <f t="shared" si="1039"/>
        <v>1184</v>
      </c>
      <c r="AM969" s="168">
        <f t="shared" si="1279"/>
        <v>20</v>
      </c>
      <c r="AN969" s="295"/>
      <c r="AO969" s="295"/>
      <c r="AP969" s="295"/>
      <c r="AQ969" s="295"/>
      <c r="AR969" s="295"/>
      <c r="AS969" s="295"/>
      <c r="AT969" s="295"/>
      <c r="AU969" s="295"/>
      <c r="AV969" s="295"/>
      <c r="AW969" s="295"/>
      <c r="AX969" s="295"/>
      <c r="AY969" s="295"/>
      <c r="AZ969" s="295"/>
      <c r="BA969" s="295"/>
      <c r="BB969" s="295"/>
    </row>
    <row r="970">
      <c r="A970" s="293" t="str">
        <f>Data!A851</f>
        <v>Wedel Town Council</v>
      </c>
      <c r="B970" s="140">
        <f>Data!E851</f>
        <v>43734</v>
      </c>
      <c r="C970" s="142">
        <f t="shared" ref="C970:J970" si="1282">C969</f>
        <v>5600586</v>
      </c>
      <c r="D970" s="142">
        <f t="shared" si="1282"/>
        <v>22002203</v>
      </c>
      <c r="E970" s="142">
        <f t="shared" si="1282"/>
        <v>6229645</v>
      </c>
      <c r="F970" s="142">
        <f t="shared" si="1282"/>
        <v>57103692</v>
      </c>
      <c r="G970" s="142">
        <f t="shared" si="1282"/>
        <v>30817800</v>
      </c>
      <c r="H970" s="142">
        <f t="shared" si="1282"/>
        <v>2163555</v>
      </c>
      <c r="I970" s="142">
        <f t="shared" si="1282"/>
        <v>17496702</v>
      </c>
      <c r="J970" s="142">
        <f t="shared" si="1282"/>
        <v>4894244</v>
      </c>
      <c r="K970" s="210">
        <f>Data!D851+K969</f>
        <v>10093032</v>
      </c>
      <c r="L970" s="142">
        <f t="shared" ref="L970:W970" si="1283">L969</f>
        <v>66990000</v>
      </c>
      <c r="M970" s="142">
        <f t="shared" si="1283"/>
        <v>201051</v>
      </c>
      <c r="N970" s="142">
        <f t="shared" si="1283"/>
        <v>46740672</v>
      </c>
      <c r="O970" s="142">
        <f t="shared" si="1283"/>
        <v>3559100</v>
      </c>
      <c r="P970" s="142">
        <f t="shared" si="1283"/>
        <v>148000</v>
      </c>
      <c r="Q970" s="142">
        <f t="shared" si="1283"/>
        <v>8858775</v>
      </c>
      <c r="R970" s="142">
        <f t="shared" si="1283"/>
        <v>1371373</v>
      </c>
      <c r="S970" s="142">
        <f t="shared" si="1283"/>
        <v>6147539</v>
      </c>
      <c r="T970" s="142">
        <f t="shared" si="1283"/>
        <v>45478326</v>
      </c>
      <c r="U970" s="142">
        <f t="shared" si="1283"/>
        <v>649103</v>
      </c>
      <c r="V970" s="142">
        <f t="shared" si="1283"/>
        <v>11465</v>
      </c>
      <c r="W970" s="142">
        <f t="shared" si="1283"/>
        <v>28008</v>
      </c>
      <c r="X970" s="142"/>
      <c r="Y970" s="142"/>
      <c r="Z970" s="142"/>
      <c r="AA970" s="142"/>
      <c r="AB970" s="142"/>
      <c r="AC970" s="142"/>
      <c r="AD970" s="142"/>
      <c r="AE970" s="142"/>
      <c r="AF970" s="142"/>
      <c r="AG970" s="168" t="s">
        <v>2360</v>
      </c>
      <c r="AH970" s="144">
        <f t="shared" si="293"/>
        <v>336584871</v>
      </c>
      <c r="AI970" s="145">
        <f t="shared" si="294"/>
        <v>43734</v>
      </c>
      <c r="AJ970" s="144">
        <f t="shared" si="297"/>
        <v>1185</v>
      </c>
      <c r="AK970" s="142">
        <v>1.0</v>
      </c>
      <c r="AL970" s="146">
        <f t="shared" si="1039"/>
        <v>1185</v>
      </c>
      <c r="AM970" s="168">
        <f>AM964</f>
        <v>20</v>
      </c>
      <c r="AN970" s="295"/>
      <c r="AO970" s="295"/>
      <c r="AP970" s="295"/>
      <c r="AQ970" s="295"/>
      <c r="AR970" s="295"/>
      <c r="AS970" s="295"/>
      <c r="AT970" s="295"/>
      <c r="AU970" s="295"/>
      <c r="AV970" s="295"/>
      <c r="AW970" s="295"/>
      <c r="AX970" s="295"/>
      <c r="AY970" s="295"/>
      <c r="AZ970" s="295"/>
      <c r="BA970" s="295"/>
      <c r="BB970" s="295"/>
    </row>
    <row r="971">
      <c r="A971" s="293" t="str">
        <f>Data!A948</f>
        <v>City Council of Rome (Assemblea Capitolina)</v>
      </c>
      <c r="B971" s="140">
        <f>Data!E948</f>
        <v>43734</v>
      </c>
      <c r="C971" s="142">
        <f t="shared" ref="C971:H971" si="1284">C970</f>
        <v>5600586</v>
      </c>
      <c r="D971" s="142">
        <f t="shared" si="1284"/>
        <v>22002203</v>
      </c>
      <c r="E971" s="142">
        <f t="shared" si="1284"/>
        <v>6229645</v>
      </c>
      <c r="F971" s="142">
        <f t="shared" si="1284"/>
        <v>57103692</v>
      </c>
      <c r="G971" s="142">
        <f t="shared" si="1284"/>
        <v>30817800</v>
      </c>
      <c r="H971" s="142">
        <f t="shared" si="1284"/>
        <v>2163555</v>
      </c>
      <c r="I971" s="210">
        <f>Data!D948+I970</f>
        <v>20352835</v>
      </c>
      <c r="J971" s="142">
        <f t="shared" ref="J971:W971" si="1285">J970</f>
        <v>4894244</v>
      </c>
      <c r="K971" s="142">
        <f t="shared" si="1285"/>
        <v>10093032</v>
      </c>
      <c r="L971" s="142">
        <f t="shared" si="1285"/>
        <v>66990000</v>
      </c>
      <c r="M971" s="142">
        <f t="shared" si="1285"/>
        <v>201051</v>
      </c>
      <c r="N971" s="142">
        <f t="shared" si="1285"/>
        <v>46740672</v>
      </c>
      <c r="O971" s="142">
        <f t="shared" si="1285"/>
        <v>3559100</v>
      </c>
      <c r="P971" s="142">
        <f t="shared" si="1285"/>
        <v>148000</v>
      </c>
      <c r="Q971" s="142">
        <f t="shared" si="1285"/>
        <v>8858775</v>
      </c>
      <c r="R971" s="142">
        <f t="shared" si="1285"/>
        <v>1371373</v>
      </c>
      <c r="S971" s="142">
        <f t="shared" si="1285"/>
        <v>6147539</v>
      </c>
      <c r="T971" s="142">
        <f t="shared" si="1285"/>
        <v>45478326</v>
      </c>
      <c r="U971" s="142">
        <f t="shared" si="1285"/>
        <v>649103</v>
      </c>
      <c r="V971" s="142">
        <f t="shared" si="1285"/>
        <v>11465</v>
      </c>
      <c r="W971" s="142">
        <f t="shared" si="1285"/>
        <v>28008</v>
      </c>
      <c r="X971" s="142"/>
      <c r="Y971" s="142"/>
      <c r="Z971" s="142"/>
      <c r="AA971" s="142"/>
      <c r="AB971" s="142"/>
      <c r="AC971" s="142"/>
      <c r="AD971" s="142"/>
      <c r="AE971" s="142"/>
      <c r="AF971" s="142"/>
      <c r="AG971" s="168" t="s">
        <v>2288</v>
      </c>
      <c r="AH971" s="144">
        <f t="shared" si="293"/>
        <v>339441004</v>
      </c>
      <c r="AI971" s="145">
        <f t="shared" si="294"/>
        <v>43734</v>
      </c>
      <c r="AJ971" s="144">
        <f t="shared" si="297"/>
        <v>1186</v>
      </c>
      <c r="AK971" s="142">
        <v>1.0</v>
      </c>
      <c r="AL971" s="146">
        <f t="shared" si="1039"/>
        <v>1186</v>
      </c>
      <c r="AM971" s="168">
        <f t="shared" ref="AM971:AM972" si="1288">AM963</f>
        <v>20</v>
      </c>
      <c r="AN971" s="295"/>
      <c r="AO971" s="295"/>
      <c r="AP971" s="295"/>
      <c r="AQ971" s="295"/>
      <c r="AR971" s="295"/>
      <c r="AS971" s="295"/>
      <c r="AT971" s="295"/>
      <c r="AU971" s="295"/>
      <c r="AV971" s="295"/>
      <c r="AW971" s="295"/>
      <c r="AX971" s="295"/>
      <c r="AY971" s="295"/>
      <c r="AZ971" s="295"/>
      <c r="BA971" s="295"/>
      <c r="BB971" s="295"/>
    </row>
    <row r="972">
      <c r="A972" s="293" t="str">
        <f>Data!A932</f>
        <v>Olbia Municipal Council</v>
      </c>
      <c r="B972" s="140">
        <f>Data!E932</f>
        <v>43734</v>
      </c>
      <c r="C972" s="142">
        <f t="shared" ref="C972:H972" si="1286">C971</f>
        <v>5600586</v>
      </c>
      <c r="D972" s="142">
        <f t="shared" si="1286"/>
        <v>22002203</v>
      </c>
      <c r="E972" s="142">
        <f t="shared" si="1286"/>
        <v>6229645</v>
      </c>
      <c r="F972" s="142">
        <f t="shared" si="1286"/>
        <v>57103692</v>
      </c>
      <c r="G972" s="142">
        <f t="shared" si="1286"/>
        <v>30817800</v>
      </c>
      <c r="H972" s="142">
        <f t="shared" si="1286"/>
        <v>2163555</v>
      </c>
      <c r="I972" s="296">
        <f>Data!D932+I971</f>
        <v>20413180</v>
      </c>
      <c r="J972" s="142">
        <f t="shared" ref="J972:W972" si="1287">J971</f>
        <v>4894244</v>
      </c>
      <c r="K972" s="142">
        <f t="shared" si="1287"/>
        <v>10093032</v>
      </c>
      <c r="L972" s="142">
        <f t="shared" si="1287"/>
        <v>66990000</v>
      </c>
      <c r="M972" s="142">
        <f t="shared" si="1287"/>
        <v>201051</v>
      </c>
      <c r="N972" s="142">
        <f t="shared" si="1287"/>
        <v>46740672</v>
      </c>
      <c r="O972" s="142">
        <f t="shared" si="1287"/>
        <v>3559100</v>
      </c>
      <c r="P972" s="142">
        <f t="shared" si="1287"/>
        <v>148000</v>
      </c>
      <c r="Q972" s="142">
        <f t="shared" si="1287"/>
        <v>8858775</v>
      </c>
      <c r="R972" s="142">
        <f t="shared" si="1287"/>
        <v>1371373</v>
      </c>
      <c r="S972" s="142">
        <f t="shared" si="1287"/>
        <v>6147539</v>
      </c>
      <c r="T972" s="142">
        <f t="shared" si="1287"/>
        <v>45478326</v>
      </c>
      <c r="U972" s="142">
        <f t="shared" si="1287"/>
        <v>649103</v>
      </c>
      <c r="V972" s="142">
        <f t="shared" si="1287"/>
        <v>11465</v>
      </c>
      <c r="W972" s="142">
        <f t="shared" si="1287"/>
        <v>28008</v>
      </c>
      <c r="X972" s="142"/>
      <c r="Y972" s="142"/>
      <c r="Z972" s="142"/>
      <c r="AA972" s="142"/>
      <c r="AB972" s="142"/>
      <c r="AC972" s="142"/>
      <c r="AD972" s="142"/>
      <c r="AE972" s="142"/>
      <c r="AF972" s="142"/>
      <c r="AG972" s="168" t="s">
        <v>2288</v>
      </c>
      <c r="AH972" s="144">
        <f t="shared" si="293"/>
        <v>339501349</v>
      </c>
      <c r="AI972" s="145">
        <f t="shared" si="294"/>
        <v>43734</v>
      </c>
      <c r="AJ972" s="144">
        <f t="shared" si="297"/>
        <v>1187</v>
      </c>
      <c r="AK972" s="142">
        <v>1.0</v>
      </c>
      <c r="AL972" s="146">
        <f t="shared" si="1039"/>
        <v>1187</v>
      </c>
      <c r="AM972" s="168">
        <f t="shared" si="1288"/>
        <v>20</v>
      </c>
      <c r="AN972" s="295"/>
      <c r="AO972" s="295"/>
      <c r="AP972" s="295"/>
      <c r="AQ972" s="295"/>
      <c r="AR972" s="295"/>
      <c r="AS972" s="295"/>
      <c r="AT972" s="295"/>
      <c r="AU972" s="295"/>
      <c r="AV972" s="295"/>
      <c r="AW972" s="295"/>
      <c r="AX972" s="295"/>
      <c r="AY972" s="295"/>
      <c r="AZ972" s="295"/>
      <c r="BA972" s="295"/>
      <c r="BB972" s="295"/>
    </row>
    <row r="973">
      <c r="A973" s="293" t="str">
        <f>Data!A898</f>
        <v>Arzachena Council</v>
      </c>
      <c r="B973" s="140">
        <f>Data!E898</f>
        <v>43734</v>
      </c>
      <c r="C973" s="142">
        <f t="shared" ref="C973:H973" si="1289">C972</f>
        <v>5600586</v>
      </c>
      <c r="D973" s="142">
        <f t="shared" si="1289"/>
        <v>22002203</v>
      </c>
      <c r="E973" s="142">
        <f t="shared" si="1289"/>
        <v>6229645</v>
      </c>
      <c r="F973" s="142">
        <f t="shared" si="1289"/>
        <v>57103692</v>
      </c>
      <c r="G973" s="142">
        <f t="shared" si="1289"/>
        <v>30817800</v>
      </c>
      <c r="H973" s="142">
        <f t="shared" si="1289"/>
        <v>2163555</v>
      </c>
      <c r="I973" s="296">
        <f>Data!D898+I972</f>
        <v>20427015</v>
      </c>
      <c r="J973" s="142">
        <f t="shared" ref="J973:W973" si="1290">J972</f>
        <v>4894244</v>
      </c>
      <c r="K973" s="142">
        <f t="shared" si="1290"/>
        <v>10093032</v>
      </c>
      <c r="L973" s="142">
        <f t="shared" si="1290"/>
        <v>66990000</v>
      </c>
      <c r="M973" s="142">
        <f t="shared" si="1290"/>
        <v>201051</v>
      </c>
      <c r="N973" s="142">
        <f t="shared" si="1290"/>
        <v>46740672</v>
      </c>
      <c r="O973" s="142">
        <f t="shared" si="1290"/>
        <v>3559100</v>
      </c>
      <c r="P973" s="142">
        <f t="shared" si="1290"/>
        <v>148000</v>
      </c>
      <c r="Q973" s="142">
        <f t="shared" si="1290"/>
        <v>8858775</v>
      </c>
      <c r="R973" s="142">
        <f t="shared" si="1290"/>
        <v>1371373</v>
      </c>
      <c r="S973" s="142">
        <f t="shared" si="1290"/>
        <v>6147539</v>
      </c>
      <c r="T973" s="142">
        <f t="shared" si="1290"/>
        <v>45478326</v>
      </c>
      <c r="U973" s="142">
        <f t="shared" si="1290"/>
        <v>649103</v>
      </c>
      <c r="V973" s="142">
        <f t="shared" si="1290"/>
        <v>11465</v>
      </c>
      <c r="W973" s="142">
        <f t="shared" si="1290"/>
        <v>28008</v>
      </c>
      <c r="X973" s="142"/>
      <c r="Y973" s="142"/>
      <c r="Z973" s="142"/>
      <c r="AA973" s="142"/>
      <c r="AB973" s="142"/>
      <c r="AC973" s="142"/>
      <c r="AD973" s="142"/>
      <c r="AE973" s="142"/>
      <c r="AF973" s="142"/>
      <c r="AG973" s="168" t="s">
        <v>2288</v>
      </c>
      <c r="AH973" s="144">
        <f t="shared" si="293"/>
        <v>339515184</v>
      </c>
      <c r="AI973" s="145">
        <f t="shared" si="294"/>
        <v>43734</v>
      </c>
      <c r="AJ973" s="144">
        <f t="shared" si="297"/>
        <v>1188</v>
      </c>
      <c r="AK973" s="142">
        <v>1.0</v>
      </c>
      <c r="AL973" s="146">
        <f t="shared" si="1039"/>
        <v>1188</v>
      </c>
      <c r="AM973" s="168">
        <f>AM971</f>
        <v>20</v>
      </c>
      <c r="AN973" s="295"/>
      <c r="AO973" s="295"/>
      <c r="AP973" s="295"/>
      <c r="AQ973" s="295"/>
      <c r="AR973" s="295"/>
      <c r="AS973" s="295"/>
      <c r="AT973" s="295"/>
      <c r="AU973" s="295"/>
      <c r="AV973" s="295"/>
      <c r="AW973" s="295"/>
      <c r="AX973" s="295"/>
      <c r="AY973" s="295"/>
      <c r="AZ973" s="295"/>
      <c r="BA973" s="295"/>
      <c r="BB973" s="295"/>
    </row>
    <row r="974">
      <c r="A974" s="293" t="str">
        <f>Data!A912</f>
        <v>Condove Council</v>
      </c>
      <c r="B974" s="140">
        <f>Data!E912</f>
        <v>43734</v>
      </c>
      <c r="C974" s="142">
        <f t="shared" ref="C974:H974" si="1291">C973</f>
        <v>5600586</v>
      </c>
      <c r="D974" s="142">
        <f t="shared" si="1291"/>
        <v>22002203</v>
      </c>
      <c r="E974" s="142">
        <f t="shared" si="1291"/>
        <v>6229645</v>
      </c>
      <c r="F974" s="142">
        <f t="shared" si="1291"/>
        <v>57103692</v>
      </c>
      <c r="G974" s="142">
        <f t="shared" si="1291"/>
        <v>30817800</v>
      </c>
      <c r="H974" s="142">
        <f t="shared" si="1291"/>
        <v>2163555</v>
      </c>
      <c r="I974" s="296">
        <f>Data!D912+I973</f>
        <v>20431611</v>
      </c>
      <c r="J974" s="142">
        <f t="shared" ref="J974:W974" si="1292">J973</f>
        <v>4894244</v>
      </c>
      <c r="K974" s="142">
        <f t="shared" si="1292"/>
        <v>10093032</v>
      </c>
      <c r="L974" s="142">
        <f t="shared" si="1292"/>
        <v>66990000</v>
      </c>
      <c r="M974" s="142">
        <f t="shared" si="1292"/>
        <v>201051</v>
      </c>
      <c r="N974" s="142">
        <f t="shared" si="1292"/>
        <v>46740672</v>
      </c>
      <c r="O974" s="142">
        <f t="shared" si="1292"/>
        <v>3559100</v>
      </c>
      <c r="P974" s="142">
        <f t="shared" si="1292"/>
        <v>148000</v>
      </c>
      <c r="Q974" s="142">
        <f t="shared" si="1292"/>
        <v>8858775</v>
      </c>
      <c r="R974" s="142">
        <f t="shared" si="1292"/>
        <v>1371373</v>
      </c>
      <c r="S974" s="142">
        <f t="shared" si="1292"/>
        <v>6147539</v>
      </c>
      <c r="T974" s="142">
        <f t="shared" si="1292"/>
        <v>45478326</v>
      </c>
      <c r="U974" s="142">
        <f t="shared" si="1292"/>
        <v>649103</v>
      </c>
      <c r="V974" s="142">
        <f t="shared" si="1292"/>
        <v>11465</v>
      </c>
      <c r="W974" s="142">
        <f t="shared" si="1292"/>
        <v>28008</v>
      </c>
      <c r="X974" s="142"/>
      <c r="Y974" s="142"/>
      <c r="Z974" s="142"/>
      <c r="AA974" s="142"/>
      <c r="AB974" s="142"/>
      <c r="AC974" s="142"/>
      <c r="AD974" s="142"/>
      <c r="AE974" s="142"/>
      <c r="AF974" s="142"/>
      <c r="AG974" s="168" t="s">
        <v>2288</v>
      </c>
      <c r="AH974" s="144">
        <f t="shared" si="293"/>
        <v>339519780</v>
      </c>
      <c r="AI974" s="145">
        <f t="shared" si="294"/>
        <v>43734</v>
      </c>
      <c r="AJ974" s="144">
        <f t="shared" si="297"/>
        <v>1189</v>
      </c>
      <c r="AK974" s="142">
        <v>1.0</v>
      </c>
      <c r="AL974" s="146">
        <f t="shared" si="1039"/>
        <v>1189</v>
      </c>
      <c r="AM974" s="168">
        <f>AM973</f>
        <v>20</v>
      </c>
      <c r="AN974" s="295"/>
      <c r="AO974" s="295"/>
      <c r="AP974" s="295"/>
      <c r="AQ974" s="295"/>
      <c r="AR974" s="295"/>
      <c r="AS974" s="295"/>
      <c r="AT974" s="295"/>
      <c r="AU974" s="295"/>
      <c r="AV974" s="295"/>
      <c r="AW974" s="295"/>
      <c r="AX974" s="295"/>
      <c r="AY974" s="295"/>
      <c r="AZ974" s="295"/>
      <c r="BA974" s="295"/>
      <c r="BB974" s="295"/>
    </row>
    <row r="975">
      <c r="A975" s="293" t="str">
        <f>Data!A941</f>
        <v>Prato City Council</v>
      </c>
      <c r="B975" s="140">
        <f>Data!E941</f>
        <v>43733</v>
      </c>
      <c r="C975" s="142">
        <f t="shared" ref="C975:W975" si="1293">C974</f>
        <v>5600586</v>
      </c>
      <c r="D975" s="142">
        <f t="shared" si="1293"/>
        <v>22002203</v>
      </c>
      <c r="E975" s="142">
        <f t="shared" si="1293"/>
        <v>6229645</v>
      </c>
      <c r="F975" s="142">
        <f t="shared" si="1293"/>
        <v>57103692</v>
      </c>
      <c r="G975" s="142">
        <f t="shared" si="1293"/>
        <v>30817800</v>
      </c>
      <c r="H975" s="142">
        <f t="shared" si="1293"/>
        <v>2163555</v>
      </c>
      <c r="I975" s="176">
        <f t="shared" si="1293"/>
        <v>20431611</v>
      </c>
      <c r="J975" s="142">
        <f t="shared" si="1293"/>
        <v>4894244</v>
      </c>
      <c r="K975" s="142">
        <f t="shared" si="1293"/>
        <v>10093032</v>
      </c>
      <c r="L975" s="142">
        <f t="shared" si="1293"/>
        <v>66990000</v>
      </c>
      <c r="M975" s="142">
        <f t="shared" si="1293"/>
        <v>201051</v>
      </c>
      <c r="N975" s="142">
        <f t="shared" si="1293"/>
        <v>46740672</v>
      </c>
      <c r="O975" s="142">
        <f t="shared" si="1293"/>
        <v>3559100</v>
      </c>
      <c r="P975" s="142">
        <f t="shared" si="1293"/>
        <v>148000</v>
      </c>
      <c r="Q975" s="142">
        <f t="shared" si="1293"/>
        <v>8858775</v>
      </c>
      <c r="R975" s="142">
        <f t="shared" si="1293"/>
        <v>1371373</v>
      </c>
      <c r="S975" s="142">
        <f t="shared" si="1293"/>
        <v>6147539</v>
      </c>
      <c r="T975" s="142">
        <f t="shared" si="1293"/>
        <v>45478326</v>
      </c>
      <c r="U975" s="142">
        <f t="shared" si="1293"/>
        <v>649103</v>
      </c>
      <c r="V975" s="142">
        <f t="shared" si="1293"/>
        <v>11465</v>
      </c>
      <c r="W975" s="142">
        <f t="shared" si="1293"/>
        <v>28008</v>
      </c>
      <c r="X975" s="142"/>
      <c r="Y975" s="142"/>
      <c r="Z975" s="142"/>
      <c r="AA975" s="142"/>
      <c r="AB975" s="142"/>
      <c r="AC975" s="142"/>
      <c r="AD975" s="142"/>
      <c r="AE975" s="142"/>
      <c r="AF975" s="142"/>
      <c r="AG975" s="168" t="s">
        <v>2288</v>
      </c>
      <c r="AH975" s="144">
        <f t="shared" si="293"/>
        <v>339519780</v>
      </c>
      <c r="AI975" s="145">
        <f t="shared" si="294"/>
        <v>43733</v>
      </c>
      <c r="AJ975" s="144">
        <f t="shared" si="297"/>
        <v>1190</v>
      </c>
      <c r="AK975" s="142">
        <v>1.0</v>
      </c>
      <c r="AL975" s="146">
        <f t="shared" si="1039"/>
        <v>1190</v>
      </c>
      <c r="AM975" s="168">
        <f>AM971</f>
        <v>20</v>
      </c>
      <c r="AN975" s="295"/>
      <c r="AO975" s="295"/>
      <c r="AP975" s="295"/>
      <c r="AQ975" s="295"/>
      <c r="AR975" s="295"/>
      <c r="AS975" s="295"/>
      <c r="AT975" s="295"/>
      <c r="AU975" s="295"/>
      <c r="AV975" s="295"/>
      <c r="AW975" s="295"/>
      <c r="AX975" s="295"/>
      <c r="AY975" s="295"/>
      <c r="AZ975" s="295"/>
      <c r="BA975" s="295"/>
      <c r="BB975" s="295"/>
    </row>
    <row r="976">
      <c r="A976" s="293" t="str">
        <f>Data!A1082</f>
        <v>Granada City Council</v>
      </c>
      <c r="B976" s="140">
        <f>Data!E1082</f>
        <v>43735</v>
      </c>
      <c r="C976" s="142">
        <f t="shared" ref="C976:W976" si="1294">C975</f>
        <v>5600586</v>
      </c>
      <c r="D976" s="142">
        <f t="shared" si="1294"/>
        <v>22002203</v>
      </c>
      <c r="E976" s="142">
        <f t="shared" si="1294"/>
        <v>6229645</v>
      </c>
      <c r="F976" s="142">
        <f t="shared" si="1294"/>
        <v>57103692</v>
      </c>
      <c r="G976" s="142">
        <f t="shared" si="1294"/>
        <v>30817800</v>
      </c>
      <c r="H976" s="142">
        <f t="shared" si="1294"/>
        <v>2163555</v>
      </c>
      <c r="I976" s="142">
        <f t="shared" si="1294"/>
        <v>20431611</v>
      </c>
      <c r="J976" s="142">
        <f t="shared" si="1294"/>
        <v>4894244</v>
      </c>
      <c r="K976" s="142">
        <f t="shared" si="1294"/>
        <v>10093032</v>
      </c>
      <c r="L976" s="142">
        <f t="shared" si="1294"/>
        <v>66990000</v>
      </c>
      <c r="M976" s="142">
        <f t="shared" si="1294"/>
        <v>201051</v>
      </c>
      <c r="N976" s="176">
        <f t="shared" si="1294"/>
        <v>46740672</v>
      </c>
      <c r="O976" s="142">
        <f t="shared" si="1294"/>
        <v>3559100</v>
      </c>
      <c r="P976" s="142">
        <f t="shared" si="1294"/>
        <v>148000</v>
      </c>
      <c r="Q976" s="142">
        <f t="shared" si="1294"/>
        <v>8858775</v>
      </c>
      <c r="R976" s="142">
        <f t="shared" si="1294"/>
        <v>1371373</v>
      </c>
      <c r="S976" s="142">
        <f t="shared" si="1294"/>
        <v>6147539</v>
      </c>
      <c r="T976" s="142">
        <f t="shared" si="1294"/>
        <v>45478326</v>
      </c>
      <c r="U976" s="142">
        <f t="shared" si="1294"/>
        <v>649103</v>
      </c>
      <c r="V976" s="142">
        <f t="shared" si="1294"/>
        <v>11465</v>
      </c>
      <c r="W976" s="142">
        <f t="shared" si="1294"/>
        <v>28008</v>
      </c>
      <c r="X976" s="142"/>
      <c r="Y976" s="142"/>
      <c r="Z976" s="142"/>
      <c r="AA976" s="142"/>
      <c r="AB976" s="142"/>
      <c r="AC976" s="142"/>
      <c r="AD976" s="142"/>
      <c r="AE976" s="142"/>
      <c r="AF976" s="142"/>
      <c r="AG976" s="168" t="s">
        <v>2805</v>
      </c>
      <c r="AH976" s="144">
        <f t="shared" si="293"/>
        <v>339519780</v>
      </c>
      <c r="AI976" s="145">
        <f t="shared" si="294"/>
        <v>43735</v>
      </c>
      <c r="AJ976" s="144">
        <f t="shared" si="297"/>
        <v>1191</v>
      </c>
      <c r="AK976" s="142">
        <v>1.0</v>
      </c>
      <c r="AL976" s="146">
        <f t="shared" si="1039"/>
        <v>1191</v>
      </c>
      <c r="AM976" s="168">
        <f>AM973</f>
        <v>20</v>
      </c>
      <c r="AN976" s="295"/>
      <c r="AO976" s="295"/>
      <c r="AP976" s="295"/>
      <c r="AQ976" s="295"/>
      <c r="AR976" s="295"/>
      <c r="AS976" s="295"/>
      <c r="AT976" s="295"/>
      <c r="AU976" s="295"/>
      <c r="AV976" s="295"/>
      <c r="AW976" s="295"/>
      <c r="AX976" s="295"/>
      <c r="AY976" s="295"/>
      <c r="AZ976" s="295"/>
      <c r="BA976" s="295"/>
      <c r="BB976" s="295"/>
    </row>
    <row r="977">
      <c r="A977" s="293" t="str">
        <f>Data!A741</f>
        <v>Clermont-Ferrand City Council</v>
      </c>
      <c r="B977" s="140">
        <f>Data!E741</f>
        <v>43735</v>
      </c>
      <c r="C977" s="142">
        <f t="shared" ref="C977:W977" si="1295">C976</f>
        <v>5600586</v>
      </c>
      <c r="D977" s="142">
        <f t="shared" si="1295"/>
        <v>22002203</v>
      </c>
      <c r="E977" s="142">
        <f t="shared" si="1295"/>
        <v>6229645</v>
      </c>
      <c r="F977" s="142">
        <f t="shared" si="1295"/>
        <v>57103692</v>
      </c>
      <c r="G977" s="142">
        <f t="shared" si="1295"/>
        <v>30817800</v>
      </c>
      <c r="H977" s="142">
        <f t="shared" si="1295"/>
        <v>2163555</v>
      </c>
      <c r="I977" s="142">
        <f t="shared" si="1295"/>
        <v>20431611</v>
      </c>
      <c r="J977" s="142">
        <f t="shared" si="1295"/>
        <v>4894244</v>
      </c>
      <c r="K977" s="142">
        <f t="shared" si="1295"/>
        <v>10093032</v>
      </c>
      <c r="L977" s="176">
        <f t="shared" si="1295"/>
        <v>66990000</v>
      </c>
      <c r="M977" s="142">
        <f t="shared" si="1295"/>
        <v>201051</v>
      </c>
      <c r="N977" s="142">
        <f t="shared" si="1295"/>
        <v>46740672</v>
      </c>
      <c r="O977" s="142">
        <f t="shared" si="1295"/>
        <v>3559100</v>
      </c>
      <c r="P977" s="142">
        <f t="shared" si="1295"/>
        <v>148000</v>
      </c>
      <c r="Q977" s="142">
        <f t="shared" si="1295"/>
        <v>8858775</v>
      </c>
      <c r="R977" s="142">
        <f t="shared" si="1295"/>
        <v>1371373</v>
      </c>
      <c r="S977" s="142">
        <f t="shared" si="1295"/>
        <v>6147539</v>
      </c>
      <c r="T977" s="142">
        <f t="shared" si="1295"/>
        <v>45478326</v>
      </c>
      <c r="U977" s="142">
        <f t="shared" si="1295"/>
        <v>649103</v>
      </c>
      <c r="V977" s="142">
        <f t="shared" si="1295"/>
        <v>11465</v>
      </c>
      <c r="W977" s="142">
        <f t="shared" si="1295"/>
        <v>28008</v>
      </c>
      <c r="X977" s="142"/>
      <c r="Y977" s="142"/>
      <c r="Z977" s="142"/>
      <c r="AA977" s="142"/>
      <c r="AB977" s="142"/>
      <c r="AC977" s="142"/>
      <c r="AD977" s="142"/>
      <c r="AE977" s="142"/>
      <c r="AF977" s="142"/>
      <c r="AG977" s="168" t="s">
        <v>2442</v>
      </c>
      <c r="AH977" s="144">
        <f t="shared" si="293"/>
        <v>339519780</v>
      </c>
      <c r="AI977" s="145">
        <f t="shared" si="294"/>
        <v>43735</v>
      </c>
      <c r="AJ977" s="144">
        <f t="shared" si="297"/>
        <v>1192</v>
      </c>
      <c r="AK977" s="142">
        <v>1.0</v>
      </c>
      <c r="AL977" s="146">
        <f t="shared" si="1039"/>
        <v>1192</v>
      </c>
      <c r="AM977" s="168">
        <f>AM975</f>
        <v>20</v>
      </c>
      <c r="AN977" s="295"/>
      <c r="AO977" s="295"/>
      <c r="AP977" s="295"/>
      <c r="AQ977" s="295"/>
      <c r="AR977" s="295"/>
      <c r="AS977" s="295"/>
      <c r="AT977" s="295"/>
      <c r="AU977" s="295"/>
      <c r="AV977" s="295"/>
      <c r="AW977" s="295"/>
      <c r="AX977" s="295"/>
      <c r="AY977" s="295"/>
      <c r="AZ977" s="295"/>
      <c r="BA977" s="295"/>
      <c r="BB977" s="295"/>
    </row>
    <row r="978">
      <c r="A978" s="293" t="str">
        <f>Data!A956</f>
        <v>Sovicille Municipal Council</v>
      </c>
      <c r="B978" s="140">
        <f>Data!E956</f>
        <v>43735</v>
      </c>
      <c r="C978" s="142">
        <f t="shared" ref="C978:W978" si="1296">C977</f>
        <v>5600586</v>
      </c>
      <c r="D978" s="142">
        <f t="shared" si="1296"/>
        <v>22002203</v>
      </c>
      <c r="E978" s="142">
        <f t="shared" si="1296"/>
        <v>6229645</v>
      </c>
      <c r="F978" s="142">
        <f t="shared" si="1296"/>
        <v>57103692</v>
      </c>
      <c r="G978" s="142">
        <f t="shared" si="1296"/>
        <v>30817800</v>
      </c>
      <c r="H978" s="142">
        <f t="shared" si="1296"/>
        <v>2163555</v>
      </c>
      <c r="I978" s="176">
        <f t="shared" si="1296"/>
        <v>20431611</v>
      </c>
      <c r="J978" s="142">
        <f t="shared" si="1296"/>
        <v>4894244</v>
      </c>
      <c r="K978" s="142">
        <f t="shared" si="1296"/>
        <v>10093032</v>
      </c>
      <c r="L978" s="142">
        <f t="shared" si="1296"/>
        <v>66990000</v>
      </c>
      <c r="M978" s="142">
        <f t="shared" si="1296"/>
        <v>201051</v>
      </c>
      <c r="N978" s="142">
        <f t="shared" si="1296"/>
        <v>46740672</v>
      </c>
      <c r="O978" s="142">
        <f t="shared" si="1296"/>
        <v>3559100</v>
      </c>
      <c r="P978" s="142">
        <f t="shared" si="1296"/>
        <v>148000</v>
      </c>
      <c r="Q978" s="142">
        <f t="shared" si="1296"/>
        <v>8858775</v>
      </c>
      <c r="R978" s="142">
        <f t="shared" si="1296"/>
        <v>1371373</v>
      </c>
      <c r="S978" s="142">
        <f t="shared" si="1296"/>
        <v>6147539</v>
      </c>
      <c r="T978" s="142">
        <f t="shared" si="1296"/>
        <v>45478326</v>
      </c>
      <c r="U978" s="142">
        <f t="shared" si="1296"/>
        <v>649103</v>
      </c>
      <c r="V978" s="142">
        <f t="shared" si="1296"/>
        <v>11465</v>
      </c>
      <c r="W978" s="142">
        <f t="shared" si="1296"/>
        <v>28008</v>
      </c>
      <c r="X978" s="142"/>
      <c r="Y978" s="142"/>
      <c r="Z978" s="142"/>
      <c r="AA978" s="142"/>
      <c r="AB978" s="142"/>
      <c r="AC978" s="142"/>
      <c r="AD978" s="142"/>
      <c r="AE978" s="142"/>
      <c r="AF978" s="142"/>
      <c r="AG978" s="168" t="s">
        <v>2288</v>
      </c>
      <c r="AH978" s="144">
        <f t="shared" si="293"/>
        <v>339519780</v>
      </c>
      <c r="AI978" s="145">
        <f t="shared" si="294"/>
        <v>43735</v>
      </c>
      <c r="AJ978" s="144">
        <f t="shared" si="297"/>
        <v>1193</v>
      </c>
      <c r="AK978" s="142">
        <v>1.0</v>
      </c>
      <c r="AL978" s="146">
        <f t="shared" si="1039"/>
        <v>1193</v>
      </c>
      <c r="AM978" s="168">
        <f t="shared" ref="AM978:AM980" si="1299">AM977</f>
        <v>20</v>
      </c>
      <c r="AN978" s="295"/>
      <c r="AO978" s="295"/>
      <c r="AP978" s="295"/>
      <c r="AQ978" s="295"/>
      <c r="AR978" s="295"/>
      <c r="AS978" s="295"/>
      <c r="AT978" s="295"/>
      <c r="AU978" s="295"/>
      <c r="AV978" s="295"/>
      <c r="AW978" s="295"/>
      <c r="AX978" s="295"/>
      <c r="AY978" s="295"/>
      <c r="AZ978" s="295"/>
      <c r="BA978" s="295"/>
      <c r="BB978" s="295"/>
    </row>
    <row r="979">
      <c r="A979" s="293" t="str">
        <f>Data!A952</f>
        <v>Santo Stefano Quisquina Town Council</v>
      </c>
      <c r="B979" s="140">
        <f>Data!E952</f>
        <v>43735</v>
      </c>
      <c r="C979" s="142">
        <f t="shared" ref="C979:H979" si="1297">C978</f>
        <v>5600586</v>
      </c>
      <c r="D979" s="142">
        <f t="shared" si="1297"/>
        <v>22002203</v>
      </c>
      <c r="E979" s="142">
        <f t="shared" si="1297"/>
        <v>6229645</v>
      </c>
      <c r="F979" s="142">
        <f t="shared" si="1297"/>
        <v>57103692</v>
      </c>
      <c r="G979" s="142">
        <f t="shared" si="1297"/>
        <v>30817800</v>
      </c>
      <c r="H979" s="142">
        <f t="shared" si="1297"/>
        <v>2163555</v>
      </c>
      <c r="I979" s="210">
        <f>Data!D952+I978</f>
        <v>20436087</v>
      </c>
      <c r="J979" s="142">
        <f t="shared" ref="J979:W979" si="1298">J978</f>
        <v>4894244</v>
      </c>
      <c r="K979" s="142">
        <f t="shared" si="1298"/>
        <v>10093032</v>
      </c>
      <c r="L979" s="142">
        <f t="shared" si="1298"/>
        <v>66990000</v>
      </c>
      <c r="M979" s="142">
        <f t="shared" si="1298"/>
        <v>201051</v>
      </c>
      <c r="N979" s="142">
        <f t="shared" si="1298"/>
        <v>46740672</v>
      </c>
      <c r="O979" s="142">
        <f t="shared" si="1298"/>
        <v>3559100</v>
      </c>
      <c r="P979" s="142">
        <f t="shared" si="1298"/>
        <v>148000</v>
      </c>
      <c r="Q979" s="142">
        <f t="shared" si="1298"/>
        <v>8858775</v>
      </c>
      <c r="R979" s="142">
        <f t="shared" si="1298"/>
        <v>1371373</v>
      </c>
      <c r="S979" s="142">
        <f t="shared" si="1298"/>
        <v>6147539</v>
      </c>
      <c r="T979" s="142">
        <f t="shared" si="1298"/>
        <v>45478326</v>
      </c>
      <c r="U979" s="142">
        <f t="shared" si="1298"/>
        <v>649103</v>
      </c>
      <c r="V979" s="142">
        <f t="shared" si="1298"/>
        <v>11465</v>
      </c>
      <c r="W979" s="142">
        <f t="shared" si="1298"/>
        <v>28008</v>
      </c>
      <c r="X979" s="142"/>
      <c r="Y979" s="142"/>
      <c r="Z979" s="142"/>
      <c r="AA979" s="142"/>
      <c r="AB979" s="142"/>
      <c r="AC979" s="142"/>
      <c r="AD979" s="142"/>
      <c r="AE979" s="142"/>
      <c r="AF979" s="142"/>
      <c r="AG979" s="168" t="s">
        <v>2288</v>
      </c>
      <c r="AH979" s="144">
        <f t="shared" si="293"/>
        <v>339524256</v>
      </c>
      <c r="AI979" s="145">
        <f t="shared" si="294"/>
        <v>43735</v>
      </c>
      <c r="AJ979" s="144">
        <f t="shared" si="297"/>
        <v>1194</v>
      </c>
      <c r="AK979" s="142">
        <v>1.0</v>
      </c>
      <c r="AL979" s="146">
        <f t="shared" si="1039"/>
        <v>1194</v>
      </c>
      <c r="AM979" s="168">
        <f t="shared" si="1299"/>
        <v>20</v>
      </c>
      <c r="AN979" s="295"/>
      <c r="AO979" s="295"/>
      <c r="AP979" s="295"/>
      <c r="AQ979" s="295"/>
      <c r="AR979" s="295"/>
      <c r="AS979" s="295"/>
      <c r="AT979" s="295"/>
      <c r="AU979" s="295"/>
      <c r="AV979" s="295"/>
      <c r="AW979" s="295"/>
      <c r="AX979" s="295"/>
      <c r="AY979" s="295"/>
      <c r="AZ979" s="295"/>
      <c r="BA979" s="295"/>
      <c r="BB979" s="295"/>
    </row>
    <row r="980">
      <c r="A980" s="293" t="str">
        <f>Data!A957</f>
        <v>Spinea Town Council </v>
      </c>
      <c r="B980" s="140">
        <f>Data!E957</f>
        <v>43735</v>
      </c>
      <c r="C980" s="142">
        <f t="shared" ref="C980:H980" si="1300">C979</f>
        <v>5600586</v>
      </c>
      <c r="D980" s="142">
        <f t="shared" si="1300"/>
        <v>22002203</v>
      </c>
      <c r="E980" s="142">
        <f t="shared" si="1300"/>
        <v>6229645</v>
      </c>
      <c r="F980" s="142">
        <f t="shared" si="1300"/>
        <v>57103692</v>
      </c>
      <c r="G980" s="142">
        <f t="shared" si="1300"/>
        <v>30817800</v>
      </c>
      <c r="H980" s="142">
        <f t="shared" si="1300"/>
        <v>2163555</v>
      </c>
      <c r="I980" s="210">
        <f>Data!D957+I979</f>
        <v>20464126</v>
      </c>
      <c r="J980" s="142">
        <f t="shared" ref="J980:W980" si="1301">J979</f>
        <v>4894244</v>
      </c>
      <c r="K980" s="142">
        <f t="shared" si="1301"/>
        <v>10093032</v>
      </c>
      <c r="L980" s="142">
        <f t="shared" si="1301"/>
        <v>66990000</v>
      </c>
      <c r="M980" s="142">
        <f t="shared" si="1301"/>
        <v>201051</v>
      </c>
      <c r="N980" s="142">
        <f t="shared" si="1301"/>
        <v>46740672</v>
      </c>
      <c r="O980" s="142">
        <f t="shared" si="1301"/>
        <v>3559100</v>
      </c>
      <c r="P980" s="142">
        <f t="shared" si="1301"/>
        <v>148000</v>
      </c>
      <c r="Q980" s="142">
        <f t="shared" si="1301"/>
        <v>8858775</v>
      </c>
      <c r="R980" s="142">
        <f t="shared" si="1301"/>
        <v>1371373</v>
      </c>
      <c r="S980" s="142">
        <f t="shared" si="1301"/>
        <v>6147539</v>
      </c>
      <c r="T980" s="142">
        <f t="shared" si="1301"/>
        <v>45478326</v>
      </c>
      <c r="U980" s="142">
        <f t="shared" si="1301"/>
        <v>649103</v>
      </c>
      <c r="V980" s="142">
        <f t="shared" si="1301"/>
        <v>11465</v>
      </c>
      <c r="W980" s="142">
        <f t="shared" si="1301"/>
        <v>28008</v>
      </c>
      <c r="X980" s="142"/>
      <c r="Y980" s="142"/>
      <c r="Z980" s="142"/>
      <c r="AA980" s="142"/>
      <c r="AB980" s="142"/>
      <c r="AC980" s="142"/>
      <c r="AD980" s="142"/>
      <c r="AE980" s="142"/>
      <c r="AF980" s="142"/>
      <c r="AG980" s="168" t="s">
        <v>2288</v>
      </c>
      <c r="AH980" s="144">
        <f t="shared" si="293"/>
        <v>339552295</v>
      </c>
      <c r="AI980" s="145">
        <f t="shared" si="294"/>
        <v>43735</v>
      </c>
      <c r="AJ980" s="144">
        <f t="shared" si="297"/>
        <v>1195</v>
      </c>
      <c r="AK980" s="142">
        <v>1.0</v>
      </c>
      <c r="AL980" s="146">
        <f t="shared" si="1039"/>
        <v>1195</v>
      </c>
      <c r="AM980" s="168">
        <f t="shared" si="1299"/>
        <v>20</v>
      </c>
      <c r="AN980" s="295"/>
      <c r="AO980" s="295"/>
      <c r="AP980" s="295"/>
      <c r="AQ980" s="295"/>
      <c r="AR980" s="295"/>
      <c r="AS980" s="295"/>
      <c r="AT980" s="295"/>
      <c r="AU980" s="295"/>
      <c r="AV980" s="295"/>
      <c r="AW980" s="295"/>
      <c r="AX980" s="295"/>
      <c r="AY980" s="295"/>
      <c r="AZ980" s="295"/>
      <c r="BA980" s="295"/>
      <c r="BB980" s="295"/>
    </row>
    <row r="981">
      <c r="A981" s="293" t="str">
        <f>Data!A949</f>
        <v>Rovigo Town Council</v>
      </c>
      <c r="B981" s="140">
        <f>Data!E949</f>
        <v>43738</v>
      </c>
      <c r="C981" s="142">
        <f t="shared" ref="C981:H981" si="1302">C980</f>
        <v>5600586</v>
      </c>
      <c r="D981" s="142">
        <f t="shared" si="1302"/>
        <v>22002203</v>
      </c>
      <c r="E981" s="142">
        <f t="shared" si="1302"/>
        <v>6229645</v>
      </c>
      <c r="F981" s="142">
        <f t="shared" si="1302"/>
        <v>57103692</v>
      </c>
      <c r="G981" s="142">
        <f t="shared" si="1302"/>
        <v>30817800</v>
      </c>
      <c r="H981" s="142">
        <f t="shared" si="1302"/>
        <v>2163555</v>
      </c>
      <c r="I981" s="210">
        <f>Data!D949+I980</f>
        <v>20515234</v>
      </c>
      <c r="J981" s="142">
        <f t="shared" ref="J981:W981" si="1303">J980</f>
        <v>4894244</v>
      </c>
      <c r="K981" s="142">
        <f t="shared" si="1303"/>
        <v>10093032</v>
      </c>
      <c r="L981" s="142">
        <f t="shared" si="1303"/>
        <v>66990000</v>
      </c>
      <c r="M981" s="142">
        <f t="shared" si="1303"/>
        <v>201051</v>
      </c>
      <c r="N981" s="142">
        <f t="shared" si="1303"/>
        <v>46740672</v>
      </c>
      <c r="O981" s="142">
        <f t="shared" si="1303"/>
        <v>3559100</v>
      </c>
      <c r="P981" s="142">
        <f t="shared" si="1303"/>
        <v>148000</v>
      </c>
      <c r="Q981" s="142">
        <f t="shared" si="1303"/>
        <v>8858775</v>
      </c>
      <c r="R981" s="142">
        <f t="shared" si="1303"/>
        <v>1371373</v>
      </c>
      <c r="S981" s="142">
        <f t="shared" si="1303"/>
        <v>6147539</v>
      </c>
      <c r="T981" s="142">
        <f t="shared" si="1303"/>
        <v>45478326</v>
      </c>
      <c r="U981" s="142">
        <f t="shared" si="1303"/>
        <v>649103</v>
      </c>
      <c r="V981" s="142">
        <f t="shared" si="1303"/>
        <v>11465</v>
      </c>
      <c r="W981" s="142">
        <f t="shared" si="1303"/>
        <v>28008</v>
      </c>
      <c r="X981" s="142"/>
      <c r="Y981" s="142"/>
      <c r="Z981" s="142"/>
      <c r="AA981" s="142"/>
      <c r="AB981" s="142"/>
      <c r="AC981" s="142"/>
      <c r="AD981" s="142"/>
      <c r="AE981" s="142"/>
      <c r="AF981" s="142"/>
      <c r="AG981" s="168" t="s">
        <v>2288</v>
      </c>
      <c r="AH981" s="144">
        <f t="shared" si="293"/>
        <v>339603403</v>
      </c>
      <c r="AI981" s="145">
        <f t="shared" si="294"/>
        <v>43738</v>
      </c>
      <c r="AJ981" s="144">
        <f t="shared" si="297"/>
        <v>1196</v>
      </c>
      <c r="AK981" s="142">
        <v>1.0</v>
      </c>
      <c r="AL981" s="146">
        <f t="shared" si="1039"/>
        <v>1196</v>
      </c>
      <c r="AM981" s="168">
        <f t="shared" ref="AM981:AM985" si="1306">AM978</f>
        <v>20</v>
      </c>
      <c r="AN981" s="295"/>
      <c r="AO981" s="295"/>
      <c r="AP981" s="295"/>
      <c r="AQ981" s="295"/>
      <c r="AR981" s="295"/>
      <c r="AS981" s="295"/>
      <c r="AT981" s="295"/>
      <c r="AU981" s="295"/>
      <c r="AV981" s="295"/>
      <c r="AW981" s="295"/>
      <c r="AX981" s="295"/>
      <c r="AY981" s="295"/>
      <c r="AZ981" s="295"/>
      <c r="BA981" s="295"/>
      <c r="BB981" s="295"/>
    </row>
    <row r="982">
      <c r="A982" s="293" t="str">
        <f>Data!A902</f>
        <v>Brescia Council</v>
      </c>
      <c r="B982" s="140">
        <f>Data!E902</f>
        <v>43738</v>
      </c>
      <c r="C982" s="142">
        <f t="shared" ref="C982:H982" si="1304">C981</f>
        <v>5600586</v>
      </c>
      <c r="D982" s="142">
        <f t="shared" si="1304"/>
        <v>22002203</v>
      </c>
      <c r="E982" s="142">
        <f t="shared" si="1304"/>
        <v>6229645</v>
      </c>
      <c r="F982" s="142">
        <f t="shared" si="1304"/>
        <v>57103692</v>
      </c>
      <c r="G982" s="142">
        <f t="shared" si="1304"/>
        <v>30817800</v>
      </c>
      <c r="H982" s="142">
        <f t="shared" si="1304"/>
        <v>2163555</v>
      </c>
      <c r="I982" s="210">
        <f>Data!D902+I981</f>
        <v>20713880</v>
      </c>
      <c r="J982" s="142">
        <f t="shared" ref="J982:W982" si="1305">J981</f>
        <v>4894244</v>
      </c>
      <c r="K982" s="142">
        <f t="shared" si="1305"/>
        <v>10093032</v>
      </c>
      <c r="L982" s="142">
        <f t="shared" si="1305"/>
        <v>66990000</v>
      </c>
      <c r="M982" s="142">
        <f t="shared" si="1305"/>
        <v>201051</v>
      </c>
      <c r="N982" s="142">
        <f t="shared" si="1305"/>
        <v>46740672</v>
      </c>
      <c r="O982" s="142">
        <f t="shared" si="1305"/>
        <v>3559100</v>
      </c>
      <c r="P982" s="142">
        <f t="shared" si="1305"/>
        <v>148000</v>
      </c>
      <c r="Q982" s="142">
        <f t="shared" si="1305"/>
        <v>8858775</v>
      </c>
      <c r="R982" s="142">
        <f t="shared" si="1305"/>
        <v>1371373</v>
      </c>
      <c r="S982" s="142">
        <f t="shared" si="1305"/>
        <v>6147539</v>
      </c>
      <c r="T982" s="142">
        <f t="shared" si="1305"/>
        <v>45478326</v>
      </c>
      <c r="U982" s="142">
        <f t="shared" si="1305"/>
        <v>649103</v>
      </c>
      <c r="V982" s="142">
        <f t="shared" si="1305"/>
        <v>11465</v>
      </c>
      <c r="W982" s="142">
        <f t="shared" si="1305"/>
        <v>28008</v>
      </c>
      <c r="X982" s="142"/>
      <c r="Y982" s="142"/>
      <c r="Z982" s="142"/>
      <c r="AA982" s="142"/>
      <c r="AB982" s="142"/>
      <c r="AC982" s="142"/>
      <c r="AD982" s="142"/>
      <c r="AE982" s="142"/>
      <c r="AF982" s="142"/>
      <c r="AG982" s="168" t="s">
        <v>2288</v>
      </c>
      <c r="AH982" s="144">
        <f t="shared" si="293"/>
        <v>339802049</v>
      </c>
      <c r="AI982" s="145">
        <f t="shared" si="294"/>
        <v>43738</v>
      </c>
      <c r="AJ982" s="144">
        <f t="shared" si="297"/>
        <v>1197</v>
      </c>
      <c r="AK982" s="142">
        <v>1.0</v>
      </c>
      <c r="AL982" s="146">
        <f t="shared" si="1039"/>
        <v>1197</v>
      </c>
      <c r="AM982" s="168">
        <f t="shared" si="1306"/>
        <v>20</v>
      </c>
      <c r="AN982" s="295"/>
      <c r="AO982" s="295"/>
      <c r="AP982" s="295"/>
      <c r="AQ982" s="295"/>
      <c r="AR982" s="295"/>
      <c r="AS982" s="295"/>
      <c r="AT982" s="295"/>
      <c r="AU982" s="295"/>
      <c r="AV982" s="295"/>
      <c r="AW982" s="295"/>
      <c r="AX982" s="295"/>
      <c r="AY982" s="295"/>
      <c r="AZ982" s="295"/>
      <c r="BA982" s="295"/>
      <c r="BB982" s="295"/>
    </row>
    <row r="983">
      <c r="A983" s="293" t="str">
        <f>Data!A895</f>
        <v>Almese Council</v>
      </c>
      <c r="B983" s="140">
        <f>Data!E895</f>
        <v>43738</v>
      </c>
      <c r="C983" s="142">
        <f t="shared" ref="C983:H983" si="1307">C982</f>
        <v>5600586</v>
      </c>
      <c r="D983" s="142">
        <f t="shared" si="1307"/>
        <v>22002203</v>
      </c>
      <c r="E983" s="142">
        <f t="shared" si="1307"/>
        <v>6229645</v>
      </c>
      <c r="F983" s="142">
        <f t="shared" si="1307"/>
        <v>57103692</v>
      </c>
      <c r="G983" s="142">
        <f t="shared" si="1307"/>
        <v>30817800</v>
      </c>
      <c r="H983" s="142">
        <f t="shared" si="1307"/>
        <v>2163555</v>
      </c>
      <c r="I983" s="296">
        <f>Data!D895+I982</f>
        <v>20720229</v>
      </c>
      <c r="J983" s="142">
        <f t="shared" ref="J983:W983" si="1308">J982</f>
        <v>4894244</v>
      </c>
      <c r="K983" s="142">
        <f t="shared" si="1308"/>
        <v>10093032</v>
      </c>
      <c r="L983" s="142">
        <f t="shared" si="1308"/>
        <v>66990000</v>
      </c>
      <c r="M983" s="142">
        <f t="shared" si="1308"/>
        <v>201051</v>
      </c>
      <c r="N983" s="142">
        <f t="shared" si="1308"/>
        <v>46740672</v>
      </c>
      <c r="O983" s="142">
        <f t="shared" si="1308"/>
        <v>3559100</v>
      </c>
      <c r="P983" s="142">
        <f t="shared" si="1308"/>
        <v>148000</v>
      </c>
      <c r="Q983" s="142">
        <f t="shared" si="1308"/>
        <v>8858775</v>
      </c>
      <c r="R983" s="142">
        <f t="shared" si="1308"/>
        <v>1371373</v>
      </c>
      <c r="S983" s="142">
        <f t="shared" si="1308"/>
        <v>6147539</v>
      </c>
      <c r="T983" s="142">
        <f t="shared" si="1308"/>
        <v>45478326</v>
      </c>
      <c r="U983" s="142">
        <f t="shared" si="1308"/>
        <v>649103</v>
      </c>
      <c r="V983" s="142">
        <f t="shared" si="1308"/>
        <v>11465</v>
      </c>
      <c r="W983" s="142">
        <f t="shared" si="1308"/>
        <v>28008</v>
      </c>
      <c r="X983" s="142"/>
      <c r="Y983" s="142"/>
      <c r="Z983" s="142"/>
      <c r="AA983" s="142"/>
      <c r="AB983" s="142"/>
      <c r="AC983" s="142"/>
      <c r="AD983" s="142"/>
      <c r="AE983" s="142"/>
      <c r="AF983" s="142"/>
      <c r="AG983" s="168" t="s">
        <v>2288</v>
      </c>
      <c r="AH983" s="144">
        <f t="shared" si="293"/>
        <v>339808398</v>
      </c>
      <c r="AI983" s="145">
        <f t="shared" si="294"/>
        <v>43738</v>
      </c>
      <c r="AJ983" s="144">
        <f t="shared" si="297"/>
        <v>1198</v>
      </c>
      <c r="AK983" s="142">
        <v>1.0</v>
      </c>
      <c r="AL983" s="146">
        <f t="shared" si="1039"/>
        <v>1198</v>
      </c>
      <c r="AM983" s="168">
        <f t="shared" si="1306"/>
        <v>20</v>
      </c>
      <c r="AN983" s="295"/>
      <c r="AO983" s="295"/>
      <c r="AP983" s="295"/>
      <c r="AQ983" s="295"/>
      <c r="AR983" s="295"/>
      <c r="AS983" s="295"/>
      <c r="AT983" s="295"/>
      <c r="AU983" s="295"/>
      <c r="AV983" s="295"/>
      <c r="AW983" s="295"/>
      <c r="AX983" s="295"/>
      <c r="AY983" s="295"/>
      <c r="AZ983" s="295"/>
      <c r="BA983" s="295"/>
      <c r="BB983" s="295"/>
    </row>
    <row r="984">
      <c r="A984" s="293" t="str">
        <f>Data!A896</f>
        <v>Ancona Council</v>
      </c>
      <c r="B984" s="140">
        <f>Data!E896</f>
        <v>43738</v>
      </c>
      <c r="C984" s="142">
        <f t="shared" ref="C984:W984" si="1309">C983</f>
        <v>5600586</v>
      </c>
      <c r="D984" s="142">
        <f t="shared" si="1309"/>
        <v>22002203</v>
      </c>
      <c r="E984" s="142">
        <f t="shared" si="1309"/>
        <v>6229645</v>
      </c>
      <c r="F984" s="142">
        <f t="shared" si="1309"/>
        <v>57103692</v>
      </c>
      <c r="G984" s="142">
        <f t="shared" si="1309"/>
        <v>30817800</v>
      </c>
      <c r="H984" s="142">
        <f t="shared" si="1309"/>
        <v>2163555</v>
      </c>
      <c r="I984" s="176">
        <f t="shared" si="1309"/>
        <v>20720229</v>
      </c>
      <c r="J984" s="142">
        <f t="shared" si="1309"/>
        <v>4894244</v>
      </c>
      <c r="K984" s="142">
        <f t="shared" si="1309"/>
        <v>10093032</v>
      </c>
      <c r="L984" s="142">
        <f t="shared" si="1309"/>
        <v>66990000</v>
      </c>
      <c r="M984" s="142">
        <f t="shared" si="1309"/>
        <v>201051</v>
      </c>
      <c r="N984" s="142">
        <f t="shared" si="1309"/>
        <v>46740672</v>
      </c>
      <c r="O984" s="142">
        <f t="shared" si="1309"/>
        <v>3559100</v>
      </c>
      <c r="P984" s="142">
        <f t="shared" si="1309"/>
        <v>148000</v>
      </c>
      <c r="Q984" s="142">
        <f t="shared" si="1309"/>
        <v>8858775</v>
      </c>
      <c r="R984" s="142">
        <f t="shared" si="1309"/>
        <v>1371373</v>
      </c>
      <c r="S984" s="142">
        <f t="shared" si="1309"/>
        <v>6147539</v>
      </c>
      <c r="T984" s="142">
        <f t="shared" si="1309"/>
        <v>45478326</v>
      </c>
      <c r="U984" s="142">
        <f t="shared" si="1309"/>
        <v>649103</v>
      </c>
      <c r="V984" s="142">
        <f t="shared" si="1309"/>
        <v>11465</v>
      </c>
      <c r="W984" s="142">
        <f t="shared" si="1309"/>
        <v>28008</v>
      </c>
      <c r="X984" s="142"/>
      <c r="Y984" s="142"/>
      <c r="Z984" s="142"/>
      <c r="AA984" s="142"/>
      <c r="AB984" s="142"/>
      <c r="AC984" s="142"/>
      <c r="AD984" s="142"/>
      <c r="AE984" s="142"/>
      <c r="AF984" s="142"/>
      <c r="AG984" s="168" t="s">
        <v>2288</v>
      </c>
      <c r="AH984" s="144">
        <f t="shared" si="293"/>
        <v>339808398</v>
      </c>
      <c r="AI984" s="145">
        <f t="shared" si="294"/>
        <v>43738</v>
      </c>
      <c r="AJ984" s="144">
        <f t="shared" si="297"/>
        <v>1199</v>
      </c>
      <c r="AK984" s="142">
        <v>1.0</v>
      </c>
      <c r="AL984" s="146">
        <f t="shared" si="1039"/>
        <v>1199</v>
      </c>
      <c r="AM984" s="168">
        <f t="shared" si="1306"/>
        <v>20</v>
      </c>
      <c r="AN984" s="295"/>
      <c r="AO984" s="295"/>
      <c r="AP984" s="295"/>
      <c r="AQ984" s="295"/>
      <c r="AR984" s="295"/>
      <c r="AS984" s="295"/>
      <c r="AT984" s="295"/>
      <c r="AU984" s="295"/>
      <c r="AV984" s="295"/>
      <c r="AW984" s="295"/>
      <c r="AX984" s="295"/>
      <c r="AY984" s="295"/>
      <c r="AZ984" s="295"/>
      <c r="BA984" s="295"/>
      <c r="BB984" s="295"/>
    </row>
    <row r="985">
      <c r="A985" s="293" t="str">
        <f>Data!A946</f>
        <v>Rivalta di Torino Council</v>
      </c>
      <c r="B985" s="140">
        <f>Data!E946</f>
        <v>43738</v>
      </c>
      <c r="C985" s="142">
        <f t="shared" ref="C985:H985" si="1310">C984</f>
        <v>5600586</v>
      </c>
      <c r="D985" s="142">
        <f t="shared" si="1310"/>
        <v>22002203</v>
      </c>
      <c r="E985" s="142">
        <f t="shared" si="1310"/>
        <v>6229645</v>
      </c>
      <c r="F985" s="142">
        <f t="shared" si="1310"/>
        <v>57103692</v>
      </c>
      <c r="G985" s="142">
        <f t="shared" si="1310"/>
        <v>30817800</v>
      </c>
      <c r="H985" s="142">
        <f t="shared" si="1310"/>
        <v>2163555</v>
      </c>
      <c r="I985" s="296">
        <f>Data!D946+I984</f>
        <v>20740341</v>
      </c>
      <c r="J985" s="142">
        <f t="shared" ref="J985:W985" si="1311">J984</f>
        <v>4894244</v>
      </c>
      <c r="K985" s="142">
        <f t="shared" si="1311"/>
        <v>10093032</v>
      </c>
      <c r="L985" s="142">
        <f t="shared" si="1311"/>
        <v>66990000</v>
      </c>
      <c r="M985" s="142">
        <f t="shared" si="1311"/>
        <v>201051</v>
      </c>
      <c r="N985" s="142">
        <f t="shared" si="1311"/>
        <v>46740672</v>
      </c>
      <c r="O985" s="142">
        <f t="shared" si="1311"/>
        <v>3559100</v>
      </c>
      <c r="P985" s="142">
        <f t="shared" si="1311"/>
        <v>148000</v>
      </c>
      <c r="Q985" s="142">
        <f t="shared" si="1311"/>
        <v>8858775</v>
      </c>
      <c r="R985" s="142">
        <f t="shared" si="1311"/>
        <v>1371373</v>
      </c>
      <c r="S985" s="142">
        <f t="shared" si="1311"/>
        <v>6147539</v>
      </c>
      <c r="T985" s="142">
        <f t="shared" si="1311"/>
        <v>45478326</v>
      </c>
      <c r="U985" s="142">
        <f t="shared" si="1311"/>
        <v>649103</v>
      </c>
      <c r="V985" s="142">
        <f t="shared" si="1311"/>
        <v>11465</v>
      </c>
      <c r="W985" s="142">
        <f t="shared" si="1311"/>
        <v>28008</v>
      </c>
      <c r="X985" s="142"/>
      <c r="Y985" s="142"/>
      <c r="Z985" s="142"/>
      <c r="AA985" s="142"/>
      <c r="AB985" s="142"/>
      <c r="AC985" s="142"/>
      <c r="AD985" s="142"/>
      <c r="AE985" s="142"/>
      <c r="AF985" s="142"/>
      <c r="AG985" s="168" t="s">
        <v>2288</v>
      </c>
      <c r="AH985" s="144">
        <f t="shared" si="293"/>
        <v>339828510</v>
      </c>
      <c r="AI985" s="145">
        <f t="shared" si="294"/>
        <v>43738</v>
      </c>
      <c r="AJ985" s="144">
        <f t="shared" si="297"/>
        <v>1200</v>
      </c>
      <c r="AK985" s="142">
        <v>1.0</v>
      </c>
      <c r="AL985" s="146">
        <f t="shared" si="1039"/>
        <v>1200</v>
      </c>
      <c r="AM985" s="168">
        <f t="shared" si="1306"/>
        <v>20</v>
      </c>
      <c r="AN985" s="295"/>
      <c r="AO985" s="295"/>
      <c r="AP985" s="295"/>
      <c r="AQ985" s="295"/>
      <c r="AR985" s="295"/>
      <c r="AS985" s="295"/>
      <c r="AT985" s="295"/>
      <c r="AU985" s="295"/>
      <c r="AV985" s="295"/>
      <c r="AW985" s="295"/>
      <c r="AX985" s="295"/>
      <c r="AY985" s="295"/>
      <c r="AZ985" s="295"/>
      <c r="BA985" s="295"/>
      <c r="BB985" s="295"/>
    </row>
    <row r="986">
      <c r="A986" s="293" t="str">
        <f>Data!A900</f>
        <v>Bologna City Council</v>
      </c>
      <c r="B986" s="140">
        <f>Data!E900</f>
        <v>43738</v>
      </c>
      <c r="C986" s="142">
        <f t="shared" ref="C986:W986" si="1312">C985</f>
        <v>5600586</v>
      </c>
      <c r="D986" s="142">
        <f t="shared" si="1312"/>
        <v>22002203</v>
      </c>
      <c r="E986" s="142">
        <f t="shared" si="1312"/>
        <v>6229645</v>
      </c>
      <c r="F986" s="142">
        <f t="shared" si="1312"/>
        <v>57103692</v>
      </c>
      <c r="G986" s="142">
        <f t="shared" si="1312"/>
        <v>30817800</v>
      </c>
      <c r="H986" s="142">
        <f t="shared" si="1312"/>
        <v>2163555</v>
      </c>
      <c r="I986" s="176">
        <f t="shared" si="1312"/>
        <v>20740341</v>
      </c>
      <c r="J986" s="142">
        <f t="shared" si="1312"/>
        <v>4894244</v>
      </c>
      <c r="K986" s="142">
        <f t="shared" si="1312"/>
        <v>10093032</v>
      </c>
      <c r="L986" s="142">
        <f t="shared" si="1312"/>
        <v>66990000</v>
      </c>
      <c r="M986" s="142">
        <f t="shared" si="1312"/>
        <v>201051</v>
      </c>
      <c r="N986" s="142">
        <f t="shared" si="1312"/>
        <v>46740672</v>
      </c>
      <c r="O986" s="142">
        <f t="shared" si="1312"/>
        <v>3559100</v>
      </c>
      <c r="P986" s="142">
        <f t="shared" si="1312"/>
        <v>148000</v>
      </c>
      <c r="Q986" s="142">
        <f t="shared" si="1312"/>
        <v>8858775</v>
      </c>
      <c r="R986" s="142">
        <f t="shared" si="1312"/>
        <v>1371373</v>
      </c>
      <c r="S986" s="142">
        <f t="shared" si="1312"/>
        <v>6147539</v>
      </c>
      <c r="T986" s="142">
        <f t="shared" si="1312"/>
        <v>45478326</v>
      </c>
      <c r="U986" s="142">
        <f t="shared" si="1312"/>
        <v>649103</v>
      </c>
      <c r="V986" s="142">
        <f t="shared" si="1312"/>
        <v>11465</v>
      </c>
      <c r="W986" s="142">
        <f t="shared" si="1312"/>
        <v>28008</v>
      </c>
      <c r="X986" s="142"/>
      <c r="Y986" s="142"/>
      <c r="Z986" s="142"/>
      <c r="AA986" s="142"/>
      <c r="AB986" s="142"/>
      <c r="AC986" s="142"/>
      <c r="AD986" s="142"/>
      <c r="AE986" s="142"/>
      <c r="AF986" s="142"/>
      <c r="AG986" s="168" t="s">
        <v>2288</v>
      </c>
      <c r="AH986" s="144">
        <f t="shared" si="293"/>
        <v>339828510</v>
      </c>
      <c r="AI986" s="145">
        <f t="shared" si="294"/>
        <v>43738</v>
      </c>
      <c r="AJ986" s="144">
        <f t="shared" si="297"/>
        <v>1201</v>
      </c>
      <c r="AK986" s="142">
        <v>1.0</v>
      </c>
      <c r="AL986" s="146">
        <f t="shared" si="1039"/>
        <v>1201</v>
      </c>
      <c r="AM986" s="168">
        <f t="shared" ref="AM986:AM988" si="1314">AM979</f>
        <v>20</v>
      </c>
      <c r="AN986" s="295"/>
      <c r="AO986" s="295"/>
      <c r="AP986" s="295"/>
      <c r="AQ986" s="295"/>
      <c r="AR986" s="295"/>
      <c r="AS986" s="295"/>
      <c r="AT986" s="295"/>
      <c r="AU986" s="295"/>
      <c r="AV986" s="295"/>
      <c r="AW986" s="295"/>
      <c r="AX986" s="295"/>
      <c r="AY986" s="295"/>
      <c r="AZ986" s="295"/>
      <c r="BA986" s="295"/>
      <c r="BB986" s="295"/>
    </row>
    <row r="987">
      <c r="A987" s="293" t="str">
        <f>Data!A1133</f>
        <v>Alameda County Government</v>
      </c>
      <c r="B987" s="140">
        <f>Data!E1133</f>
        <v>43739</v>
      </c>
      <c r="C987" s="142">
        <f t="shared" ref="C987:C1009" si="1315">C986</f>
        <v>5600586</v>
      </c>
      <c r="D987" s="210">
        <f>Data!D1133+D986-Data!D1132-Data!D1144-Data!D1188-Data!D1168</f>
        <v>22872705</v>
      </c>
      <c r="E987" s="142">
        <f t="shared" ref="E987:W987" si="1313">E986</f>
        <v>6229645</v>
      </c>
      <c r="F987" s="142">
        <f t="shared" si="1313"/>
        <v>57103692</v>
      </c>
      <c r="G987" s="142">
        <f t="shared" si="1313"/>
        <v>30817800</v>
      </c>
      <c r="H987" s="142">
        <f t="shared" si="1313"/>
        <v>2163555</v>
      </c>
      <c r="I987" s="142">
        <f t="shared" si="1313"/>
        <v>20740341</v>
      </c>
      <c r="J987" s="142">
        <f t="shared" si="1313"/>
        <v>4894244</v>
      </c>
      <c r="K987" s="142">
        <f t="shared" si="1313"/>
        <v>10093032</v>
      </c>
      <c r="L987" s="142">
        <f t="shared" si="1313"/>
        <v>66990000</v>
      </c>
      <c r="M987" s="142">
        <f t="shared" si="1313"/>
        <v>201051</v>
      </c>
      <c r="N987" s="142">
        <f t="shared" si="1313"/>
        <v>46740672</v>
      </c>
      <c r="O987" s="142">
        <f t="shared" si="1313"/>
        <v>3559100</v>
      </c>
      <c r="P987" s="142">
        <f t="shared" si="1313"/>
        <v>148000</v>
      </c>
      <c r="Q987" s="142">
        <f t="shared" si="1313"/>
        <v>8858775</v>
      </c>
      <c r="R987" s="142">
        <f t="shared" si="1313"/>
        <v>1371373</v>
      </c>
      <c r="S987" s="142">
        <f t="shared" si="1313"/>
        <v>6147539</v>
      </c>
      <c r="T987" s="142">
        <f t="shared" si="1313"/>
        <v>45478326</v>
      </c>
      <c r="U987" s="142">
        <f t="shared" si="1313"/>
        <v>649103</v>
      </c>
      <c r="V987" s="142">
        <f t="shared" si="1313"/>
        <v>11465</v>
      </c>
      <c r="W987" s="142">
        <f t="shared" si="1313"/>
        <v>28008</v>
      </c>
      <c r="X987" s="142"/>
      <c r="Y987" s="142"/>
      <c r="Z987" s="142"/>
      <c r="AA987" s="142"/>
      <c r="AB987" s="142"/>
      <c r="AC987" s="142"/>
      <c r="AD987" s="142"/>
      <c r="AE987" s="142"/>
      <c r="AF987" s="142"/>
      <c r="AG987" s="168" t="s">
        <v>996</v>
      </c>
      <c r="AH987" s="144">
        <f t="shared" si="293"/>
        <v>340699012</v>
      </c>
      <c r="AI987" s="145">
        <f t="shared" si="294"/>
        <v>43739</v>
      </c>
      <c r="AJ987" s="144">
        <f t="shared" si="297"/>
        <v>1202</v>
      </c>
      <c r="AK987" s="142">
        <v>1.0</v>
      </c>
      <c r="AL987" s="146">
        <f t="shared" si="1039"/>
        <v>1202</v>
      </c>
      <c r="AM987" s="168">
        <f t="shared" si="1314"/>
        <v>20</v>
      </c>
      <c r="AN987" s="295"/>
      <c r="AO987" s="295"/>
      <c r="AP987" s="295"/>
      <c r="AQ987" s="295"/>
      <c r="AR987" s="295"/>
      <c r="AS987" s="295"/>
      <c r="AT987" s="295"/>
      <c r="AU987" s="295"/>
      <c r="AV987" s="295"/>
      <c r="AW987" s="295"/>
      <c r="AX987" s="295"/>
      <c r="AY987" s="295"/>
      <c r="AZ987" s="295"/>
      <c r="BA987" s="295"/>
      <c r="BB987" s="295"/>
    </row>
    <row r="988">
      <c r="A988" s="293" t="str">
        <f>Data!A179</f>
        <v>Belfast City Council</v>
      </c>
      <c r="B988" s="140">
        <f>Data!E179</f>
        <v>43739</v>
      </c>
      <c r="C988" s="142">
        <f t="shared" si="1315"/>
        <v>5600586</v>
      </c>
      <c r="D988" s="142">
        <f t="shared" ref="D988:E988" si="1316">D987</f>
        <v>22872705</v>
      </c>
      <c r="E988" s="142">
        <f t="shared" si="1316"/>
        <v>6229645</v>
      </c>
      <c r="F988" s="210">
        <f>Data!D179+F987</f>
        <v>57398692</v>
      </c>
      <c r="G988" s="142">
        <f t="shared" ref="G988:W988" si="1317">G987</f>
        <v>30817800</v>
      </c>
      <c r="H988" s="142">
        <f t="shared" si="1317"/>
        <v>2163555</v>
      </c>
      <c r="I988" s="142">
        <f t="shared" si="1317"/>
        <v>20740341</v>
      </c>
      <c r="J988" s="142">
        <f t="shared" si="1317"/>
        <v>4894244</v>
      </c>
      <c r="K988" s="142">
        <f t="shared" si="1317"/>
        <v>10093032</v>
      </c>
      <c r="L988" s="142">
        <f t="shared" si="1317"/>
        <v>66990000</v>
      </c>
      <c r="M988" s="142">
        <f t="shared" si="1317"/>
        <v>201051</v>
      </c>
      <c r="N988" s="142">
        <f t="shared" si="1317"/>
        <v>46740672</v>
      </c>
      <c r="O988" s="142">
        <f t="shared" si="1317"/>
        <v>3559100</v>
      </c>
      <c r="P988" s="142">
        <f t="shared" si="1317"/>
        <v>148000</v>
      </c>
      <c r="Q988" s="142">
        <f t="shared" si="1317"/>
        <v>8858775</v>
      </c>
      <c r="R988" s="142">
        <f t="shared" si="1317"/>
        <v>1371373</v>
      </c>
      <c r="S988" s="142">
        <f t="shared" si="1317"/>
        <v>6147539</v>
      </c>
      <c r="T988" s="142">
        <f t="shared" si="1317"/>
        <v>45478326</v>
      </c>
      <c r="U988" s="142">
        <f t="shared" si="1317"/>
        <v>649103</v>
      </c>
      <c r="V988" s="142">
        <f t="shared" si="1317"/>
        <v>11465</v>
      </c>
      <c r="W988" s="142">
        <f t="shared" si="1317"/>
        <v>28008</v>
      </c>
      <c r="X988" s="142"/>
      <c r="Y988" s="142"/>
      <c r="Z988" s="142"/>
      <c r="AA988" s="142"/>
      <c r="AB988" s="142"/>
      <c r="AC988" s="142"/>
      <c r="AD988" s="142"/>
      <c r="AE988" s="142"/>
      <c r="AF988" s="142"/>
      <c r="AG988" s="168" t="s">
        <v>1284</v>
      </c>
      <c r="AH988" s="144">
        <f t="shared" si="293"/>
        <v>340994012</v>
      </c>
      <c r="AI988" s="145">
        <f t="shared" si="294"/>
        <v>43739</v>
      </c>
      <c r="AJ988" s="144">
        <f t="shared" si="297"/>
        <v>1203</v>
      </c>
      <c r="AK988" s="142">
        <v>1.0</v>
      </c>
      <c r="AL988" s="146">
        <f t="shared" si="1039"/>
        <v>1203</v>
      </c>
      <c r="AM988" s="168">
        <f t="shared" si="1314"/>
        <v>20</v>
      </c>
      <c r="AN988" s="295"/>
      <c r="AO988" s="295"/>
      <c r="AP988" s="295"/>
      <c r="AQ988" s="295"/>
      <c r="AR988" s="295"/>
      <c r="AS988" s="295"/>
      <c r="AT988" s="295"/>
      <c r="AU988" s="295"/>
      <c r="AV988" s="295"/>
      <c r="AW988" s="295"/>
      <c r="AX988" s="295"/>
      <c r="AY988" s="295"/>
      <c r="AZ988" s="295"/>
      <c r="BA988" s="295"/>
      <c r="BB988" s="295"/>
    </row>
    <row r="989">
      <c r="A989" s="293" t="str">
        <f>Data!A606</f>
        <v>Woodley Town Council</v>
      </c>
      <c r="B989" s="140">
        <f>Data!E606</f>
        <v>43739</v>
      </c>
      <c r="C989" s="142">
        <f t="shared" si="1315"/>
        <v>5600586</v>
      </c>
      <c r="D989" s="142">
        <f t="shared" ref="D989:W989" si="1318">D988</f>
        <v>22872705</v>
      </c>
      <c r="E989" s="142">
        <f t="shared" si="1318"/>
        <v>6229645</v>
      </c>
      <c r="F989" s="176">
        <f t="shared" si="1318"/>
        <v>57398692</v>
      </c>
      <c r="G989" s="142">
        <f t="shared" si="1318"/>
        <v>30817800</v>
      </c>
      <c r="H989" s="142">
        <f t="shared" si="1318"/>
        <v>2163555</v>
      </c>
      <c r="I989" s="142">
        <f t="shared" si="1318"/>
        <v>20740341</v>
      </c>
      <c r="J989" s="142">
        <f t="shared" si="1318"/>
        <v>4894244</v>
      </c>
      <c r="K989" s="142">
        <f t="shared" si="1318"/>
        <v>10093032</v>
      </c>
      <c r="L989" s="142">
        <f t="shared" si="1318"/>
        <v>66990000</v>
      </c>
      <c r="M989" s="142">
        <f t="shared" si="1318"/>
        <v>201051</v>
      </c>
      <c r="N989" s="142">
        <f t="shared" si="1318"/>
        <v>46740672</v>
      </c>
      <c r="O989" s="142">
        <f t="shared" si="1318"/>
        <v>3559100</v>
      </c>
      <c r="P989" s="142">
        <f t="shared" si="1318"/>
        <v>148000</v>
      </c>
      <c r="Q989" s="142">
        <f t="shared" si="1318"/>
        <v>8858775</v>
      </c>
      <c r="R989" s="142">
        <f t="shared" si="1318"/>
        <v>1371373</v>
      </c>
      <c r="S989" s="142">
        <f t="shared" si="1318"/>
        <v>6147539</v>
      </c>
      <c r="T989" s="142">
        <f t="shared" si="1318"/>
        <v>45478326</v>
      </c>
      <c r="U989" s="142">
        <f t="shared" si="1318"/>
        <v>649103</v>
      </c>
      <c r="V989" s="142">
        <f t="shared" si="1318"/>
        <v>11465</v>
      </c>
      <c r="W989" s="142">
        <f t="shared" si="1318"/>
        <v>28008</v>
      </c>
      <c r="X989" s="142"/>
      <c r="Y989" s="142"/>
      <c r="Z989" s="142"/>
      <c r="AA989" s="142"/>
      <c r="AB989" s="142"/>
      <c r="AC989" s="142"/>
      <c r="AD989" s="142"/>
      <c r="AE989" s="142"/>
      <c r="AF989" s="142"/>
      <c r="AG989" s="168" t="s">
        <v>1284</v>
      </c>
      <c r="AH989" s="144">
        <f t="shared" si="293"/>
        <v>340994012</v>
      </c>
      <c r="AI989" s="145">
        <f t="shared" si="294"/>
        <v>43739</v>
      </c>
      <c r="AJ989" s="144">
        <f t="shared" si="297"/>
        <v>1204</v>
      </c>
      <c r="AK989" s="142">
        <v>1.0</v>
      </c>
      <c r="AL989" s="146">
        <f t="shared" si="1039"/>
        <v>1204</v>
      </c>
      <c r="AM989" s="168">
        <f t="shared" ref="AM989:AM994" si="1320">AM988</f>
        <v>20</v>
      </c>
      <c r="AN989" s="295"/>
      <c r="AO989" s="295"/>
      <c r="AP989" s="295"/>
      <c r="AQ989" s="295"/>
      <c r="AR989" s="295"/>
      <c r="AS989" s="295"/>
      <c r="AT989" s="295"/>
      <c r="AU989" s="295"/>
      <c r="AV989" s="295"/>
      <c r="AW989" s="295"/>
      <c r="AX989" s="295"/>
      <c r="AY989" s="295"/>
      <c r="AZ989" s="295"/>
      <c r="BA989" s="295"/>
      <c r="BB989" s="295"/>
    </row>
    <row r="990">
      <c r="A990" s="293" t="str">
        <f>Data!A544</f>
        <v>Tewkesbury Borough Council</v>
      </c>
      <c r="B990" s="140">
        <f>Data!E544</f>
        <v>43739</v>
      </c>
      <c r="C990" s="142">
        <f t="shared" si="1315"/>
        <v>5600586</v>
      </c>
      <c r="D990" s="142">
        <f t="shared" ref="D990:W990" si="1319">D989</f>
        <v>22872705</v>
      </c>
      <c r="E990" s="142">
        <f t="shared" si="1319"/>
        <v>6229645</v>
      </c>
      <c r="F990" s="176">
        <f t="shared" si="1319"/>
        <v>57398692</v>
      </c>
      <c r="G990" s="142">
        <f t="shared" si="1319"/>
        <v>30817800</v>
      </c>
      <c r="H990" s="142">
        <f t="shared" si="1319"/>
        <v>2163555</v>
      </c>
      <c r="I990" s="142">
        <f t="shared" si="1319"/>
        <v>20740341</v>
      </c>
      <c r="J990" s="142">
        <f t="shared" si="1319"/>
        <v>4894244</v>
      </c>
      <c r="K990" s="142">
        <f t="shared" si="1319"/>
        <v>10093032</v>
      </c>
      <c r="L990" s="142">
        <f t="shared" si="1319"/>
        <v>66990000</v>
      </c>
      <c r="M990" s="142">
        <f t="shared" si="1319"/>
        <v>201051</v>
      </c>
      <c r="N990" s="142">
        <f t="shared" si="1319"/>
        <v>46740672</v>
      </c>
      <c r="O990" s="142">
        <f t="shared" si="1319"/>
        <v>3559100</v>
      </c>
      <c r="P990" s="142">
        <f t="shared" si="1319"/>
        <v>148000</v>
      </c>
      <c r="Q990" s="142">
        <f t="shared" si="1319"/>
        <v>8858775</v>
      </c>
      <c r="R990" s="142">
        <f t="shared" si="1319"/>
        <v>1371373</v>
      </c>
      <c r="S990" s="142">
        <f t="shared" si="1319"/>
        <v>6147539</v>
      </c>
      <c r="T990" s="142">
        <f t="shared" si="1319"/>
        <v>45478326</v>
      </c>
      <c r="U990" s="142">
        <f t="shared" si="1319"/>
        <v>649103</v>
      </c>
      <c r="V990" s="142">
        <f t="shared" si="1319"/>
        <v>11465</v>
      </c>
      <c r="W990" s="142">
        <f t="shared" si="1319"/>
        <v>28008</v>
      </c>
      <c r="X990" s="142"/>
      <c r="Y990" s="142"/>
      <c r="Z990" s="142"/>
      <c r="AA990" s="142"/>
      <c r="AB990" s="142"/>
      <c r="AC990" s="142"/>
      <c r="AD990" s="142"/>
      <c r="AE990" s="142"/>
      <c r="AF990" s="142"/>
      <c r="AG990" s="168" t="s">
        <v>1284</v>
      </c>
      <c r="AH990" s="144">
        <f t="shared" si="293"/>
        <v>340994012</v>
      </c>
      <c r="AI990" s="145">
        <f t="shared" si="294"/>
        <v>43739</v>
      </c>
      <c r="AJ990" s="144">
        <f t="shared" si="297"/>
        <v>1205</v>
      </c>
      <c r="AK990" s="142">
        <v>1.0</v>
      </c>
      <c r="AL990" s="146">
        <f t="shared" si="1039"/>
        <v>1205</v>
      </c>
      <c r="AM990" s="168">
        <f t="shared" si="1320"/>
        <v>20</v>
      </c>
      <c r="AN990" s="295"/>
      <c r="AO990" s="295"/>
      <c r="AP990" s="295"/>
      <c r="AQ990" s="295"/>
      <c r="AR990" s="295"/>
      <c r="AS990" s="295"/>
      <c r="AT990" s="295"/>
      <c r="AU990" s="295"/>
      <c r="AV990" s="295"/>
      <c r="AW990" s="295"/>
      <c r="AX990" s="295"/>
      <c r="AY990" s="295"/>
      <c r="AZ990" s="295"/>
      <c r="BA990" s="295"/>
      <c r="BB990" s="295"/>
    </row>
    <row r="991">
      <c r="A991" s="293" t="str">
        <f>Data!A630</f>
        <v>Canmore Town Council</v>
      </c>
      <c r="B991" s="140">
        <f>Data!E630</f>
        <v>43739</v>
      </c>
      <c r="C991" s="142">
        <f t="shared" si="1315"/>
        <v>5600586</v>
      </c>
      <c r="D991" s="142">
        <f t="shared" ref="D991:W991" si="1321">D990</f>
        <v>22872705</v>
      </c>
      <c r="E991" s="142">
        <f t="shared" si="1321"/>
        <v>6229645</v>
      </c>
      <c r="F991" s="142">
        <f t="shared" si="1321"/>
        <v>57398692</v>
      </c>
      <c r="G991" s="176">
        <f t="shared" si="1321"/>
        <v>30817800</v>
      </c>
      <c r="H991" s="142">
        <f t="shared" si="1321"/>
        <v>2163555</v>
      </c>
      <c r="I991" s="142">
        <f t="shared" si="1321"/>
        <v>20740341</v>
      </c>
      <c r="J991" s="142">
        <f t="shared" si="1321"/>
        <v>4894244</v>
      </c>
      <c r="K991" s="142">
        <f t="shared" si="1321"/>
        <v>10093032</v>
      </c>
      <c r="L991" s="142">
        <f t="shared" si="1321"/>
        <v>66990000</v>
      </c>
      <c r="M991" s="142">
        <f t="shared" si="1321"/>
        <v>201051</v>
      </c>
      <c r="N991" s="142">
        <f t="shared" si="1321"/>
        <v>46740672</v>
      </c>
      <c r="O991" s="142">
        <f t="shared" si="1321"/>
        <v>3559100</v>
      </c>
      <c r="P991" s="142">
        <f t="shared" si="1321"/>
        <v>148000</v>
      </c>
      <c r="Q991" s="142">
        <f t="shared" si="1321"/>
        <v>8858775</v>
      </c>
      <c r="R991" s="142">
        <f t="shared" si="1321"/>
        <v>1371373</v>
      </c>
      <c r="S991" s="142">
        <f t="shared" si="1321"/>
        <v>6147539</v>
      </c>
      <c r="T991" s="142">
        <f t="shared" si="1321"/>
        <v>45478326</v>
      </c>
      <c r="U991" s="142">
        <f t="shared" si="1321"/>
        <v>649103</v>
      </c>
      <c r="V991" s="142">
        <f t="shared" si="1321"/>
        <v>11465</v>
      </c>
      <c r="W991" s="142">
        <f t="shared" si="1321"/>
        <v>28008</v>
      </c>
      <c r="X991" s="142"/>
      <c r="Y991" s="142"/>
      <c r="Z991" s="142"/>
      <c r="AA991" s="142"/>
      <c r="AB991" s="142"/>
      <c r="AC991" s="142"/>
      <c r="AD991" s="142"/>
      <c r="AE991" s="142"/>
      <c r="AF991" s="142"/>
      <c r="AG991" s="168" t="s">
        <v>1206</v>
      </c>
      <c r="AH991" s="144">
        <f t="shared" si="293"/>
        <v>340994012</v>
      </c>
      <c r="AI991" s="145">
        <f t="shared" si="294"/>
        <v>43739</v>
      </c>
      <c r="AJ991" s="144">
        <f t="shared" si="297"/>
        <v>1206</v>
      </c>
      <c r="AK991" s="142">
        <v>1.0</v>
      </c>
      <c r="AL991" s="146">
        <f t="shared" si="1039"/>
        <v>1206</v>
      </c>
      <c r="AM991" s="168">
        <f t="shared" si="1320"/>
        <v>20</v>
      </c>
      <c r="AN991" s="295"/>
      <c r="AO991" s="295"/>
      <c r="AP991" s="295"/>
      <c r="AQ991" s="295"/>
      <c r="AR991" s="295"/>
      <c r="AS991" s="295"/>
      <c r="AT991" s="295"/>
      <c r="AU991" s="295"/>
      <c r="AV991" s="295"/>
      <c r="AW991" s="295"/>
      <c r="AX991" s="295"/>
      <c r="AY991" s="295"/>
      <c r="AZ991" s="295"/>
      <c r="BA991" s="295"/>
      <c r="BB991" s="295"/>
    </row>
    <row r="992">
      <c r="A992" s="293" t="str">
        <f>Data!A701</f>
        <v>Toronto City Council</v>
      </c>
      <c r="B992" s="140">
        <f>Data!E701</f>
        <v>43740</v>
      </c>
      <c r="C992" s="142">
        <f t="shared" si="1315"/>
        <v>5600586</v>
      </c>
      <c r="D992" s="142">
        <f t="shared" ref="D992:W992" si="1322">D991</f>
        <v>22872705</v>
      </c>
      <c r="E992" s="142">
        <f t="shared" si="1322"/>
        <v>6229645</v>
      </c>
      <c r="F992" s="142">
        <f t="shared" si="1322"/>
        <v>57398692</v>
      </c>
      <c r="G992" s="176">
        <f t="shared" si="1322"/>
        <v>30817800</v>
      </c>
      <c r="H992" s="142">
        <f t="shared" si="1322"/>
        <v>2163555</v>
      </c>
      <c r="I992" s="142">
        <f t="shared" si="1322"/>
        <v>20740341</v>
      </c>
      <c r="J992" s="142">
        <f t="shared" si="1322"/>
        <v>4894244</v>
      </c>
      <c r="K992" s="142">
        <f t="shared" si="1322"/>
        <v>10093032</v>
      </c>
      <c r="L992" s="142">
        <f t="shared" si="1322"/>
        <v>66990000</v>
      </c>
      <c r="M992" s="142">
        <f t="shared" si="1322"/>
        <v>201051</v>
      </c>
      <c r="N992" s="142">
        <f t="shared" si="1322"/>
        <v>46740672</v>
      </c>
      <c r="O992" s="142">
        <f t="shared" si="1322"/>
        <v>3559100</v>
      </c>
      <c r="P992" s="142">
        <f t="shared" si="1322"/>
        <v>148000</v>
      </c>
      <c r="Q992" s="142">
        <f t="shared" si="1322"/>
        <v>8858775</v>
      </c>
      <c r="R992" s="142">
        <f t="shared" si="1322"/>
        <v>1371373</v>
      </c>
      <c r="S992" s="142">
        <f t="shared" si="1322"/>
        <v>6147539</v>
      </c>
      <c r="T992" s="142">
        <f t="shared" si="1322"/>
        <v>45478326</v>
      </c>
      <c r="U992" s="142">
        <f t="shared" si="1322"/>
        <v>649103</v>
      </c>
      <c r="V992" s="142">
        <f t="shared" si="1322"/>
        <v>11465</v>
      </c>
      <c r="W992" s="142">
        <f t="shared" si="1322"/>
        <v>28008</v>
      </c>
      <c r="X992" s="142"/>
      <c r="Y992" s="142"/>
      <c r="Z992" s="142"/>
      <c r="AA992" s="142"/>
      <c r="AB992" s="142"/>
      <c r="AC992" s="142"/>
      <c r="AD992" s="142"/>
      <c r="AE992" s="142"/>
      <c r="AF992" s="142"/>
      <c r="AG992" s="168" t="s">
        <v>1206</v>
      </c>
      <c r="AH992" s="144">
        <f t="shared" si="293"/>
        <v>340994012</v>
      </c>
      <c r="AI992" s="145">
        <f t="shared" si="294"/>
        <v>43740</v>
      </c>
      <c r="AJ992" s="144">
        <f t="shared" si="297"/>
        <v>1207</v>
      </c>
      <c r="AK992" s="142">
        <v>1.0</v>
      </c>
      <c r="AL992" s="146">
        <f t="shared" si="1039"/>
        <v>1207</v>
      </c>
      <c r="AM992" s="168">
        <f t="shared" si="1320"/>
        <v>20</v>
      </c>
      <c r="AN992" s="295"/>
      <c r="AO992" s="295"/>
      <c r="AP992" s="295"/>
      <c r="AQ992" s="295"/>
      <c r="AR992" s="295"/>
      <c r="AS992" s="295"/>
      <c r="AT992" s="295"/>
      <c r="AU992" s="295"/>
      <c r="AV992" s="295"/>
      <c r="AW992" s="295"/>
      <c r="AX992" s="295"/>
      <c r="AY992" s="295"/>
      <c r="AZ992" s="295"/>
      <c r="BA992" s="295"/>
      <c r="BB992" s="295"/>
    </row>
    <row r="993">
      <c r="A993" s="293" t="str">
        <f>Data!A163</f>
        <v>Aldbourne Parish Council</v>
      </c>
      <c r="B993" s="140">
        <f>Data!E163</f>
        <v>43740</v>
      </c>
      <c r="C993" s="142">
        <f t="shared" si="1315"/>
        <v>5600586</v>
      </c>
      <c r="D993" s="142">
        <f t="shared" ref="D993:W993" si="1323">D992</f>
        <v>22872705</v>
      </c>
      <c r="E993" s="142">
        <f t="shared" si="1323"/>
        <v>6229645</v>
      </c>
      <c r="F993" s="176">
        <f t="shared" si="1323"/>
        <v>57398692</v>
      </c>
      <c r="G993" s="142">
        <f t="shared" si="1323"/>
        <v>30817800</v>
      </c>
      <c r="H993" s="142">
        <f t="shared" si="1323"/>
        <v>2163555</v>
      </c>
      <c r="I993" s="142">
        <f t="shared" si="1323"/>
        <v>20740341</v>
      </c>
      <c r="J993" s="142">
        <f t="shared" si="1323"/>
        <v>4894244</v>
      </c>
      <c r="K993" s="142">
        <f t="shared" si="1323"/>
        <v>10093032</v>
      </c>
      <c r="L993" s="142">
        <f t="shared" si="1323"/>
        <v>66990000</v>
      </c>
      <c r="M993" s="142">
        <f t="shared" si="1323"/>
        <v>201051</v>
      </c>
      <c r="N993" s="142">
        <f t="shared" si="1323"/>
        <v>46740672</v>
      </c>
      <c r="O993" s="142">
        <f t="shared" si="1323"/>
        <v>3559100</v>
      </c>
      <c r="P993" s="142">
        <f t="shared" si="1323"/>
        <v>148000</v>
      </c>
      <c r="Q993" s="142">
        <f t="shared" si="1323"/>
        <v>8858775</v>
      </c>
      <c r="R993" s="142">
        <f t="shared" si="1323"/>
        <v>1371373</v>
      </c>
      <c r="S993" s="142">
        <f t="shared" si="1323"/>
        <v>6147539</v>
      </c>
      <c r="T993" s="142">
        <f t="shared" si="1323"/>
        <v>45478326</v>
      </c>
      <c r="U993" s="142">
        <f t="shared" si="1323"/>
        <v>649103</v>
      </c>
      <c r="V993" s="142">
        <f t="shared" si="1323"/>
        <v>11465</v>
      </c>
      <c r="W993" s="142">
        <f t="shared" si="1323"/>
        <v>28008</v>
      </c>
      <c r="X993" s="142"/>
      <c r="Y993" s="142"/>
      <c r="Z993" s="142"/>
      <c r="AA993" s="142"/>
      <c r="AB993" s="142"/>
      <c r="AC993" s="142"/>
      <c r="AD993" s="142"/>
      <c r="AE993" s="142"/>
      <c r="AF993" s="142"/>
      <c r="AG993" s="168" t="s">
        <v>1284</v>
      </c>
      <c r="AH993" s="144">
        <f t="shared" si="293"/>
        <v>340994012</v>
      </c>
      <c r="AI993" s="145">
        <f t="shared" si="294"/>
        <v>43740</v>
      </c>
      <c r="AJ993" s="144">
        <f t="shared" si="297"/>
        <v>1208</v>
      </c>
      <c r="AK993" s="142">
        <v>1.0</v>
      </c>
      <c r="AL993" s="146">
        <f t="shared" si="1039"/>
        <v>1208</v>
      </c>
      <c r="AM993" s="168">
        <f t="shared" si="1320"/>
        <v>20</v>
      </c>
      <c r="AN993" s="295"/>
      <c r="AO993" s="295"/>
      <c r="AP993" s="295"/>
      <c r="AQ993" s="295"/>
      <c r="AR993" s="295"/>
      <c r="AS993" s="295"/>
      <c r="AT993" s="295"/>
      <c r="AU993" s="295"/>
      <c r="AV993" s="295"/>
      <c r="AW993" s="295"/>
      <c r="AX993" s="295"/>
      <c r="AY993" s="295"/>
      <c r="AZ993" s="295"/>
      <c r="BA993" s="295"/>
      <c r="BB993" s="295"/>
    </row>
    <row r="994">
      <c r="A994" s="293" t="str">
        <f>Data!A822</f>
        <v>Moers City Council</v>
      </c>
      <c r="B994" s="140">
        <f>Data!E822</f>
        <v>43740</v>
      </c>
      <c r="C994" s="142">
        <f t="shared" si="1315"/>
        <v>5600586</v>
      </c>
      <c r="D994" s="142">
        <f t="shared" ref="D994:J994" si="1324">D993</f>
        <v>22872705</v>
      </c>
      <c r="E994" s="142">
        <f t="shared" si="1324"/>
        <v>6229645</v>
      </c>
      <c r="F994" s="142">
        <f t="shared" si="1324"/>
        <v>57398692</v>
      </c>
      <c r="G994" s="142">
        <f t="shared" si="1324"/>
        <v>30817800</v>
      </c>
      <c r="H994" s="142">
        <f t="shared" si="1324"/>
        <v>2163555</v>
      </c>
      <c r="I994" s="142">
        <f t="shared" si="1324"/>
        <v>20740341</v>
      </c>
      <c r="J994" s="142">
        <f t="shared" si="1324"/>
        <v>4894244</v>
      </c>
      <c r="K994" s="210">
        <f>Data!D822+K993</f>
        <v>10196757</v>
      </c>
      <c r="L994" s="142">
        <f t="shared" ref="L994:W994" si="1325">L993</f>
        <v>66990000</v>
      </c>
      <c r="M994" s="142">
        <f t="shared" si="1325"/>
        <v>201051</v>
      </c>
      <c r="N994" s="142">
        <f t="shared" si="1325"/>
        <v>46740672</v>
      </c>
      <c r="O994" s="142">
        <f t="shared" si="1325"/>
        <v>3559100</v>
      </c>
      <c r="P994" s="142">
        <f t="shared" si="1325"/>
        <v>148000</v>
      </c>
      <c r="Q994" s="142">
        <f t="shared" si="1325"/>
        <v>8858775</v>
      </c>
      <c r="R994" s="142">
        <f t="shared" si="1325"/>
        <v>1371373</v>
      </c>
      <c r="S994" s="142">
        <f t="shared" si="1325"/>
        <v>6147539</v>
      </c>
      <c r="T994" s="142">
        <f t="shared" si="1325"/>
        <v>45478326</v>
      </c>
      <c r="U994" s="142">
        <f t="shared" si="1325"/>
        <v>649103</v>
      </c>
      <c r="V994" s="142">
        <f t="shared" si="1325"/>
        <v>11465</v>
      </c>
      <c r="W994" s="142">
        <f t="shared" si="1325"/>
        <v>28008</v>
      </c>
      <c r="X994" s="142"/>
      <c r="Y994" s="142"/>
      <c r="Z994" s="142"/>
      <c r="AA994" s="142"/>
      <c r="AB994" s="142"/>
      <c r="AC994" s="142"/>
      <c r="AD994" s="142"/>
      <c r="AE994" s="142"/>
      <c r="AF994" s="142"/>
      <c r="AG994" s="168" t="s">
        <v>2360</v>
      </c>
      <c r="AH994" s="144">
        <f t="shared" si="293"/>
        <v>341097737</v>
      </c>
      <c r="AI994" s="145">
        <f t="shared" si="294"/>
        <v>43740</v>
      </c>
      <c r="AJ994" s="144">
        <f t="shared" si="297"/>
        <v>1209</v>
      </c>
      <c r="AK994" s="142">
        <v>1.0</v>
      </c>
      <c r="AL994" s="146">
        <f t="shared" si="1039"/>
        <v>1209</v>
      </c>
      <c r="AM994" s="168">
        <f t="shared" si="1320"/>
        <v>20</v>
      </c>
      <c r="AN994" s="295"/>
      <c r="AO994" s="295"/>
      <c r="AP994" s="295"/>
      <c r="AQ994" s="295"/>
      <c r="AR994" s="295"/>
      <c r="AS994" s="295"/>
      <c r="AT994" s="295"/>
      <c r="AU994" s="295"/>
      <c r="AV994" s="295"/>
      <c r="AW994" s="295"/>
      <c r="AX994" s="295"/>
      <c r="AY994" s="295"/>
      <c r="AZ994" s="295"/>
      <c r="BA994" s="295"/>
      <c r="BB994" s="295"/>
    </row>
    <row r="995">
      <c r="A995" s="293" t="str">
        <f>Data!A700</f>
        <v>Treaty #3 Grand Council</v>
      </c>
      <c r="B995" s="140">
        <f>Data!E700</f>
        <v>43741</v>
      </c>
      <c r="C995" s="142">
        <f t="shared" si="1315"/>
        <v>5600586</v>
      </c>
      <c r="D995" s="142">
        <f t="shared" ref="D995:W995" si="1326">D994</f>
        <v>22872705</v>
      </c>
      <c r="E995" s="142">
        <f t="shared" si="1326"/>
        <v>6229645</v>
      </c>
      <c r="F995" s="142">
        <f t="shared" si="1326"/>
        <v>57398692</v>
      </c>
      <c r="G995" s="176">
        <f t="shared" si="1326"/>
        <v>30817800</v>
      </c>
      <c r="H995" s="142">
        <f t="shared" si="1326"/>
        <v>2163555</v>
      </c>
      <c r="I995" s="142">
        <f t="shared" si="1326"/>
        <v>20740341</v>
      </c>
      <c r="J995" s="142">
        <f t="shared" si="1326"/>
        <v>4894244</v>
      </c>
      <c r="K995" s="142">
        <f t="shared" si="1326"/>
        <v>10196757</v>
      </c>
      <c r="L995" s="142">
        <f t="shared" si="1326"/>
        <v>66990000</v>
      </c>
      <c r="M995" s="142">
        <f t="shared" si="1326"/>
        <v>201051</v>
      </c>
      <c r="N995" s="142">
        <f t="shared" si="1326"/>
        <v>46740672</v>
      </c>
      <c r="O995" s="142">
        <f t="shared" si="1326"/>
        <v>3559100</v>
      </c>
      <c r="P995" s="142">
        <f t="shared" si="1326"/>
        <v>148000</v>
      </c>
      <c r="Q995" s="142">
        <f t="shared" si="1326"/>
        <v>8858775</v>
      </c>
      <c r="R995" s="142">
        <f t="shared" si="1326"/>
        <v>1371373</v>
      </c>
      <c r="S995" s="142">
        <f t="shared" si="1326"/>
        <v>6147539</v>
      </c>
      <c r="T995" s="142">
        <f t="shared" si="1326"/>
        <v>45478326</v>
      </c>
      <c r="U995" s="142">
        <f t="shared" si="1326"/>
        <v>649103</v>
      </c>
      <c r="V995" s="142">
        <f t="shared" si="1326"/>
        <v>11465</v>
      </c>
      <c r="W995" s="142">
        <f t="shared" si="1326"/>
        <v>28008</v>
      </c>
      <c r="X995" s="142"/>
      <c r="Y995" s="142"/>
      <c r="Z995" s="142"/>
      <c r="AA995" s="142"/>
      <c r="AB995" s="142"/>
      <c r="AC995" s="142"/>
      <c r="AD995" s="142"/>
      <c r="AE995" s="142"/>
      <c r="AF995" s="142"/>
      <c r="AG995" s="168" t="s">
        <v>1206</v>
      </c>
      <c r="AH995" s="144">
        <f t="shared" si="293"/>
        <v>341097737</v>
      </c>
      <c r="AI995" s="145">
        <f t="shared" si="294"/>
        <v>43741</v>
      </c>
      <c r="AJ995" s="144">
        <f t="shared" si="297"/>
        <v>1210</v>
      </c>
      <c r="AK995" s="142">
        <v>1.0</v>
      </c>
      <c r="AL995" s="146">
        <f t="shared" si="1039"/>
        <v>1210</v>
      </c>
      <c r="AM995" s="168">
        <f>AM992</f>
        <v>20</v>
      </c>
      <c r="AN995" s="295"/>
      <c r="AO995" s="295"/>
      <c r="AP995" s="295"/>
      <c r="AQ995" s="295"/>
      <c r="AR995" s="295"/>
      <c r="AS995" s="295"/>
      <c r="AT995" s="295"/>
      <c r="AU995" s="295"/>
      <c r="AV995" s="295"/>
      <c r="AW995" s="295"/>
      <c r="AX995" s="295"/>
      <c r="AY995" s="295"/>
      <c r="AZ995" s="295"/>
      <c r="BA995" s="295"/>
      <c r="BB995" s="295"/>
    </row>
    <row r="996">
      <c r="A996" s="293" t="str">
        <f>Data!A1087</f>
        <v>Logroño City Council</v>
      </c>
      <c r="B996" s="140">
        <f>Data!E1087</f>
        <v>43741</v>
      </c>
      <c r="C996" s="142">
        <f t="shared" si="1315"/>
        <v>5600586</v>
      </c>
      <c r="D996" s="142">
        <f t="shared" ref="D996:W996" si="1327">D995</f>
        <v>22872705</v>
      </c>
      <c r="E996" s="142">
        <f t="shared" si="1327"/>
        <v>6229645</v>
      </c>
      <c r="F996" s="142">
        <f t="shared" si="1327"/>
        <v>57398692</v>
      </c>
      <c r="G996" s="279">
        <f t="shared" si="1327"/>
        <v>30817800</v>
      </c>
      <c r="H996" s="142">
        <f t="shared" si="1327"/>
        <v>2163555</v>
      </c>
      <c r="I996" s="142">
        <f t="shared" si="1327"/>
        <v>20740341</v>
      </c>
      <c r="J996" s="142">
        <f t="shared" si="1327"/>
        <v>4894244</v>
      </c>
      <c r="K996" s="142">
        <f t="shared" si="1327"/>
        <v>10196757</v>
      </c>
      <c r="L996" s="142">
        <f t="shared" si="1327"/>
        <v>66990000</v>
      </c>
      <c r="M996" s="142">
        <f t="shared" si="1327"/>
        <v>201051</v>
      </c>
      <c r="N996" s="176">
        <f t="shared" si="1327"/>
        <v>46740672</v>
      </c>
      <c r="O996" s="142">
        <f t="shared" si="1327"/>
        <v>3559100</v>
      </c>
      <c r="P996" s="142">
        <f t="shared" si="1327"/>
        <v>148000</v>
      </c>
      <c r="Q996" s="142">
        <f t="shared" si="1327"/>
        <v>8858775</v>
      </c>
      <c r="R996" s="142">
        <f t="shared" si="1327"/>
        <v>1371373</v>
      </c>
      <c r="S996" s="142">
        <f t="shared" si="1327"/>
        <v>6147539</v>
      </c>
      <c r="T996" s="142">
        <f t="shared" si="1327"/>
        <v>45478326</v>
      </c>
      <c r="U996" s="142">
        <f t="shared" si="1327"/>
        <v>649103</v>
      </c>
      <c r="V996" s="142">
        <f t="shared" si="1327"/>
        <v>11465</v>
      </c>
      <c r="W996" s="142">
        <f t="shared" si="1327"/>
        <v>28008</v>
      </c>
      <c r="X996" s="142"/>
      <c r="Y996" s="142"/>
      <c r="Z996" s="142"/>
      <c r="AA996" s="142"/>
      <c r="AB996" s="142"/>
      <c r="AC996" s="142"/>
      <c r="AD996" s="142"/>
      <c r="AE996" s="142"/>
      <c r="AF996" s="142"/>
      <c r="AG996" s="168" t="s">
        <v>2805</v>
      </c>
      <c r="AH996" s="144">
        <f t="shared" si="293"/>
        <v>341097737</v>
      </c>
      <c r="AI996" s="145">
        <f t="shared" si="294"/>
        <v>43741</v>
      </c>
      <c r="AJ996" s="144">
        <f t="shared" si="297"/>
        <v>1211</v>
      </c>
      <c r="AK996" s="142">
        <v>1.0</v>
      </c>
      <c r="AL996" s="146">
        <f t="shared" si="1039"/>
        <v>1211</v>
      </c>
      <c r="AM996" s="168">
        <f t="shared" ref="AM996:AM1001" si="1329">AM995</f>
        <v>20</v>
      </c>
      <c r="AN996" s="295"/>
      <c r="AO996" s="295"/>
      <c r="AP996" s="295"/>
      <c r="AQ996" s="295"/>
      <c r="AR996" s="295"/>
      <c r="AS996" s="295"/>
      <c r="AT996" s="295"/>
      <c r="AU996" s="295"/>
      <c r="AV996" s="295"/>
      <c r="AW996" s="295"/>
      <c r="AX996" s="295"/>
      <c r="AY996" s="295"/>
      <c r="AZ996" s="295"/>
      <c r="BA996" s="295"/>
      <c r="BB996" s="295"/>
    </row>
    <row r="997">
      <c r="A997" s="293" t="str">
        <f>Data!A1097</f>
        <v>Villaralbo City Council</v>
      </c>
      <c r="B997" s="140">
        <f>Data!E1097</f>
        <v>43741</v>
      </c>
      <c r="C997" s="142">
        <f t="shared" si="1315"/>
        <v>5600586</v>
      </c>
      <c r="D997" s="142">
        <f t="shared" ref="D997:W997" si="1328">D996</f>
        <v>22872705</v>
      </c>
      <c r="E997" s="142">
        <f t="shared" si="1328"/>
        <v>6229645</v>
      </c>
      <c r="F997" s="142">
        <f t="shared" si="1328"/>
        <v>57398692</v>
      </c>
      <c r="G997" s="142">
        <f t="shared" si="1328"/>
        <v>30817800</v>
      </c>
      <c r="H997" s="142">
        <f t="shared" si="1328"/>
        <v>2163555</v>
      </c>
      <c r="I997" s="142">
        <f t="shared" si="1328"/>
        <v>20740341</v>
      </c>
      <c r="J997" s="142">
        <f t="shared" si="1328"/>
        <v>4894244</v>
      </c>
      <c r="K997" s="142">
        <f t="shared" si="1328"/>
        <v>10196757</v>
      </c>
      <c r="L997" s="142">
        <f t="shared" si="1328"/>
        <v>66990000</v>
      </c>
      <c r="M997" s="142">
        <f t="shared" si="1328"/>
        <v>201051</v>
      </c>
      <c r="N997" s="176">
        <f t="shared" si="1328"/>
        <v>46740672</v>
      </c>
      <c r="O997" s="142">
        <f t="shared" si="1328"/>
        <v>3559100</v>
      </c>
      <c r="P997" s="142">
        <f t="shared" si="1328"/>
        <v>148000</v>
      </c>
      <c r="Q997" s="142">
        <f t="shared" si="1328"/>
        <v>8858775</v>
      </c>
      <c r="R997" s="142">
        <f t="shared" si="1328"/>
        <v>1371373</v>
      </c>
      <c r="S997" s="142">
        <f t="shared" si="1328"/>
        <v>6147539</v>
      </c>
      <c r="T997" s="142">
        <f t="shared" si="1328"/>
        <v>45478326</v>
      </c>
      <c r="U997" s="142">
        <f t="shared" si="1328"/>
        <v>649103</v>
      </c>
      <c r="V997" s="142">
        <f t="shared" si="1328"/>
        <v>11465</v>
      </c>
      <c r="W997" s="142">
        <f t="shared" si="1328"/>
        <v>28008</v>
      </c>
      <c r="X997" s="142"/>
      <c r="Y997" s="142"/>
      <c r="Z997" s="142"/>
      <c r="AA997" s="142"/>
      <c r="AB997" s="142"/>
      <c r="AC997" s="142"/>
      <c r="AD997" s="142"/>
      <c r="AE997" s="142"/>
      <c r="AF997" s="142"/>
      <c r="AG997" s="168" t="s">
        <v>2805</v>
      </c>
      <c r="AH997" s="144">
        <f t="shared" si="293"/>
        <v>341097737</v>
      </c>
      <c r="AI997" s="145">
        <f t="shared" si="294"/>
        <v>43741</v>
      </c>
      <c r="AJ997" s="144">
        <f t="shared" si="297"/>
        <v>1212</v>
      </c>
      <c r="AK997" s="142">
        <v>1.0</v>
      </c>
      <c r="AL997" s="146">
        <f t="shared" si="1039"/>
        <v>1212</v>
      </c>
      <c r="AM997" s="168">
        <f t="shared" si="1329"/>
        <v>20</v>
      </c>
      <c r="AN997" s="295"/>
      <c r="AO997" s="295"/>
      <c r="AP997" s="295"/>
      <c r="AQ997" s="295"/>
      <c r="AR997" s="295"/>
      <c r="AS997" s="295"/>
      <c r="AT997" s="295"/>
      <c r="AU997" s="295"/>
      <c r="AV997" s="295"/>
      <c r="AW997" s="295"/>
      <c r="AX997" s="295"/>
      <c r="AY997" s="295"/>
      <c r="AZ997" s="295"/>
      <c r="BA997" s="295"/>
      <c r="BB997" s="295"/>
    </row>
    <row r="998">
      <c r="A998" s="293" t="str">
        <f>Data!A522</f>
        <v>Stirling Council</v>
      </c>
      <c r="B998" s="140">
        <f>Data!E522</f>
        <v>43741</v>
      </c>
      <c r="C998" s="142">
        <f t="shared" si="1315"/>
        <v>5600586</v>
      </c>
      <c r="D998" s="142">
        <f t="shared" ref="D998:W998" si="1330">D997</f>
        <v>22872705</v>
      </c>
      <c r="E998" s="142">
        <f t="shared" si="1330"/>
        <v>6229645</v>
      </c>
      <c r="F998" s="176">
        <f t="shared" si="1330"/>
        <v>57398692</v>
      </c>
      <c r="G998" s="142">
        <f t="shared" si="1330"/>
        <v>30817800</v>
      </c>
      <c r="H998" s="142">
        <f t="shared" si="1330"/>
        <v>2163555</v>
      </c>
      <c r="I998" s="142">
        <f t="shared" si="1330"/>
        <v>20740341</v>
      </c>
      <c r="J998" s="142">
        <f t="shared" si="1330"/>
        <v>4894244</v>
      </c>
      <c r="K998" s="142">
        <f t="shared" si="1330"/>
        <v>10196757</v>
      </c>
      <c r="L998" s="142">
        <f t="shared" si="1330"/>
        <v>66990000</v>
      </c>
      <c r="M998" s="142">
        <f t="shared" si="1330"/>
        <v>201051</v>
      </c>
      <c r="N998" s="142">
        <f t="shared" si="1330"/>
        <v>46740672</v>
      </c>
      <c r="O998" s="142">
        <f t="shared" si="1330"/>
        <v>3559100</v>
      </c>
      <c r="P998" s="142">
        <f t="shared" si="1330"/>
        <v>148000</v>
      </c>
      <c r="Q998" s="142">
        <f t="shared" si="1330"/>
        <v>8858775</v>
      </c>
      <c r="R998" s="142">
        <f t="shared" si="1330"/>
        <v>1371373</v>
      </c>
      <c r="S998" s="142">
        <f t="shared" si="1330"/>
        <v>6147539</v>
      </c>
      <c r="T998" s="142">
        <f t="shared" si="1330"/>
        <v>45478326</v>
      </c>
      <c r="U998" s="142">
        <f t="shared" si="1330"/>
        <v>649103</v>
      </c>
      <c r="V998" s="142">
        <f t="shared" si="1330"/>
        <v>11465</v>
      </c>
      <c r="W998" s="142">
        <f t="shared" si="1330"/>
        <v>28008</v>
      </c>
      <c r="X998" s="142"/>
      <c r="Y998" s="142"/>
      <c r="Z998" s="142"/>
      <c r="AA998" s="142"/>
      <c r="AB998" s="142"/>
      <c r="AC998" s="142"/>
      <c r="AD998" s="142"/>
      <c r="AE998" s="142"/>
      <c r="AF998" s="142"/>
      <c r="AG998" s="168" t="s">
        <v>1284</v>
      </c>
      <c r="AH998" s="144">
        <f t="shared" si="293"/>
        <v>341097737</v>
      </c>
      <c r="AI998" s="145">
        <f t="shared" si="294"/>
        <v>43741</v>
      </c>
      <c r="AJ998" s="144">
        <f t="shared" si="297"/>
        <v>1213</v>
      </c>
      <c r="AK998" s="142">
        <v>1.0</v>
      </c>
      <c r="AL998" s="146">
        <f t="shared" si="1039"/>
        <v>1213</v>
      </c>
      <c r="AM998" s="168">
        <f t="shared" si="1329"/>
        <v>20</v>
      </c>
      <c r="AN998" s="295"/>
      <c r="AO998" s="295"/>
      <c r="AP998" s="295"/>
      <c r="AQ998" s="295"/>
      <c r="AR998" s="295"/>
      <c r="AS998" s="295"/>
      <c r="AT998" s="295"/>
      <c r="AU998" s="295"/>
      <c r="AV998" s="295"/>
      <c r="AW998" s="295"/>
      <c r="AX998" s="295"/>
      <c r="AY998" s="295"/>
      <c r="AZ998" s="295"/>
      <c r="BA998" s="295"/>
      <c r="BB998" s="295"/>
    </row>
    <row r="999">
      <c r="A999" s="293" t="str">
        <f>Data!A756</f>
        <v>Toulon Provence Méditerranée Metropolitan Council</v>
      </c>
      <c r="B999" s="140">
        <f>Data!E756</f>
        <v>43741</v>
      </c>
      <c r="C999" s="142">
        <f t="shared" si="1315"/>
        <v>5600586</v>
      </c>
      <c r="D999" s="142">
        <f t="shared" ref="D999:W999" si="1331">D998</f>
        <v>22872705</v>
      </c>
      <c r="E999" s="142">
        <f t="shared" si="1331"/>
        <v>6229645</v>
      </c>
      <c r="F999" s="142">
        <f t="shared" si="1331"/>
        <v>57398692</v>
      </c>
      <c r="G999" s="142">
        <f t="shared" si="1331"/>
        <v>30817800</v>
      </c>
      <c r="H999" s="142">
        <f t="shared" si="1331"/>
        <v>2163555</v>
      </c>
      <c r="I999" s="142">
        <f t="shared" si="1331"/>
        <v>20740341</v>
      </c>
      <c r="J999" s="142">
        <f t="shared" si="1331"/>
        <v>4894244</v>
      </c>
      <c r="K999" s="142">
        <f t="shared" si="1331"/>
        <v>10196757</v>
      </c>
      <c r="L999" s="176">
        <f t="shared" si="1331"/>
        <v>66990000</v>
      </c>
      <c r="M999" s="142">
        <f t="shared" si="1331"/>
        <v>201051</v>
      </c>
      <c r="N999" s="142">
        <f t="shared" si="1331"/>
        <v>46740672</v>
      </c>
      <c r="O999" s="142">
        <f t="shared" si="1331"/>
        <v>3559100</v>
      </c>
      <c r="P999" s="142">
        <f t="shared" si="1331"/>
        <v>148000</v>
      </c>
      <c r="Q999" s="142">
        <f t="shared" si="1331"/>
        <v>8858775</v>
      </c>
      <c r="R999" s="142">
        <f t="shared" si="1331"/>
        <v>1371373</v>
      </c>
      <c r="S999" s="142">
        <f t="shared" si="1331"/>
        <v>6147539</v>
      </c>
      <c r="T999" s="142">
        <f t="shared" si="1331"/>
        <v>45478326</v>
      </c>
      <c r="U999" s="142">
        <f t="shared" si="1331"/>
        <v>649103</v>
      </c>
      <c r="V999" s="142">
        <f t="shared" si="1331"/>
        <v>11465</v>
      </c>
      <c r="W999" s="142">
        <f t="shared" si="1331"/>
        <v>28008</v>
      </c>
      <c r="X999" s="142"/>
      <c r="Y999" s="142"/>
      <c r="Z999" s="142"/>
      <c r="AA999" s="142"/>
      <c r="AB999" s="142"/>
      <c r="AC999" s="142"/>
      <c r="AD999" s="142"/>
      <c r="AE999" s="142"/>
      <c r="AF999" s="142"/>
      <c r="AG999" s="168" t="s">
        <v>2442</v>
      </c>
      <c r="AH999" s="144">
        <f t="shared" si="293"/>
        <v>341097737</v>
      </c>
      <c r="AI999" s="145">
        <f t="shared" si="294"/>
        <v>43741</v>
      </c>
      <c r="AJ999" s="144">
        <f t="shared" si="297"/>
        <v>1214</v>
      </c>
      <c r="AK999" s="142">
        <v>1.0</v>
      </c>
      <c r="AL999" s="146">
        <f t="shared" si="1039"/>
        <v>1214</v>
      </c>
      <c r="AM999" s="168">
        <f t="shared" si="1329"/>
        <v>20</v>
      </c>
      <c r="AN999" s="295"/>
      <c r="AO999" s="295"/>
      <c r="AP999" s="295"/>
      <c r="AQ999" s="295"/>
      <c r="AR999" s="295"/>
      <c r="AS999" s="295"/>
      <c r="AT999" s="295"/>
      <c r="AU999" s="295"/>
      <c r="AV999" s="295"/>
      <c r="AW999" s="295"/>
      <c r="AX999" s="295"/>
      <c r="AY999" s="295"/>
      <c r="AZ999" s="295"/>
      <c r="BA999" s="295"/>
      <c r="BB999" s="295"/>
    </row>
    <row r="1000">
      <c r="A1000" s="293" t="str">
        <f>Data!A925</f>
        <v>Mamoiada Council</v>
      </c>
      <c r="B1000" s="140">
        <f>Data!E925</f>
        <v>43741</v>
      </c>
      <c r="C1000" s="142">
        <f t="shared" si="1315"/>
        <v>5600586</v>
      </c>
      <c r="D1000" s="142">
        <f t="shared" ref="D1000:H1000" si="1332">D999</f>
        <v>22872705</v>
      </c>
      <c r="E1000" s="142">
        <f t="shared" si="1332"/>
        <v>6229645</v>
      </c>
      <c r="F1000" s="142">
        <f t="shared" si="1332"/>
        <v>57398692</v>
      </c>
      <c r="G1000" s="142">
        <f t="shared" si="1332"/>
        <v>30817800</v>
      </c>
      <c r="H1000" s="142">
        <f t="shared" si="1332"/>
        <v>2163555</v>
      </c>
      <c r="I1000" s="210">
        <f>Data!D925+I999</f>
        <v>20742853</v>
      </c>
      <c r="J1000" s="142">
        <f t="shared" ref="J1000:W1000" si="1333">J999</f>
        <v>4894244</v>
      </c>
      <c r="K1000" s="142">
        <f t="shared" si="1333"/>
        <v>10196757</v>
      </c>
      <c r="L1000" s="279">
        <f t="shared" si="1333"/>
        <v>66990000</v>
      </c>
      <c r="M1000" s="142">
        <f t="shared" si="1333"/>
        <v>201051</v>
      </c>
      <c r="N1000" s="142">
        <f t="shared" si="1333"/>
        <v>46740672</v>
      </c>
      <c r="O1000" s="142">
        <f t="shared" si="1333"/>
        <v>3559100</v>
      </c>
      <c r="P1000" s="142">
        <f t="shared" si="1333"/>
        <v>148000</v>
      </c>
      <c r="Q1000" s="142">
        <f t="shared" si="1333"/>
        <v>8858775</v>
      </c>
      <c r="R1000" s="142">
        <f t="shared" si="1333"/>
        <v>1371373</v>
      </c>
      <c r="S1000" s="142">
        <f t="shared" si="1333"/>
        <v>6147539</v>
      </c>
      <c r="T1000" s="142">
        <f t="shared" si="1333"/>
        <v>45478326</v>
      </c>
      <c r="U1000" s="142">
        <f t="shared" si="1333"/>
        <v>649103</v>
      </c>
      <c r="V1000" s="142">
        <f t="shared" si="1333"/>
        <v>11465</v>
      </c>
      <c r="W1000" s="142">
        <f t="shared" si="1333"/>
        <v>28008</v>
      </c>
      <c r="X1000" s="142"/>
      <c r="Y1000" s="142"/>
      <c r="Z1000" s="142"/>
      <c r="AA1000" s="142"/>
      <c r="AB1000" s="142"/>
      <c r="AC1000" s="142"/>
      <c r="AD1000" s="142"/>
      <c r="AE1000" s="142"/>
      <c r="AF1000" s="142"/>
      <c r="AG1000" s="168" t="s">
        <v>2288</v>
      </c>
      <c r="AH1000" s="144">
        <f t="shared" si="293"/>
        <v>341100249</v>
      </c>
      <c r="AI1000" s="145">
        <f t="shared" si="294"/>
        <v>43741</v>
      </c>
      <c r="AJ1000" s="144">
        <f t="shared" si="297"/>
        <v>1215</v>
      </c>
      <c r="AK1000" s="142">
        <v>1.0</v>
      </c>
      <c r="AL1000" s="146">
        <f t="shared" si="1039"/>
        <v>1215</v>
      </c>
      <c r="AM1000" s="168">
        <f t="shared" si="1329"/>
        <v>20</v>
      </c>
      <c r="AN1000" s="295"/>
      <c r="AO1000" s="295"/>
      <c r="AP1000" s="295"/>
      <c r="AQ1000" s="295"/>
      <c r="AR1000" s="295"/>
      <c r="AS1000" s="295"/>
      <c r="AT1000" s="295"/>
      <c r="AU1000" s="295"/>
      <c r="AV1000" s="295"/>
      <c r="AW1000" s="295"/>
      <c r="AX1000" s="295"/>
      <c r="AY1000" s="295"/>
      <c r="AZ1000" s="295"/>
      <c r="BA1000" s="295"/>
      <c r="BB1000" s="295"/>
    </row>
    <row r="1001">
      <c r="A1001" s="293" t="str">
        <f>Data!A740</f>
        <v>Clapiers Municipal Council</v>
      </c>
      <c r="B1001" s="140">
        <f>Data!E740</f>
        <v>43741</v>
      </c>
      <c r="C1001" s="142">
        <f t="shared" si="1315"/>
        <v>5600586</v>
      </c>
      <c r="D1001" s="142">
        <f t="shared" ref="D1001:W1001" si="1334">D1000</f>
        <v>22872705</v>
      </c>
      <c r="E1001" s="142">
        <f t="shared" si="1334"/>
        <v>6229645</v>
      </c>
      <c r="F1001" s="142">
        <f t="shared" si="1334"/>
        <v>57398692</v>
      </c>
      <c r="G1001" s="142">
        <f t="shared" si="1334"/>
        <v>30817800</v>
      </c>
      <c r="H1001" s="142">
        <f t="shared" si="1334"/>
        <v>2163555</v>
      </c>
      <c r="I1001" s="142">
        <f t="shared" si="1334"/>
        <v>20742853</v>
      </c>
      <c r="J1001" s="142">
        <f t="shared" si="1334"/>
        <v>4894244</v>
      </c>
      <c r="K1001" s="142">
        <f t="shared" si="1334"/>
        <v>10196757</v>
      </c>
      <c r="L1001" s="176">
        <f t="shared" si="1334"/>
        <v>66990000</v>
      </c>
      <c r="M1001" s="142">
        <f t="shared" si="1334"/>
        <v>201051</v>
      </c>
      <c r="N1001" s="142">
        <f t="shared" si="1334"/>
        <v>46740672</v>
      </c>
      <c r="O1001" s="142">
        <f t="shared" si="1334"/>
        <v>3559100</v>
      </c>
      <c r="P1001" s="142">
        <f t="shared" si="1334"/>
        <v>148000</v>
      </c>
      <c r="Q1001" s="142">
        <f t="shared" si="1334"/>
        <v>8858775</v>
      </c>
      <c r="R1001" s="142">
        <f t="shared" si="1334"/>
        <v>1371373</v>
      </c>
      <c r="S1001" s="142">
        <f t="shared" si="1334"/>
        <v>6147539</v>
      </c>
      <c r="T1001" s="142">
        <f t="shared" si="1334"/>
        <v>45478326</v>
      </c>
      <c r="U1001" s="142">
        <f t="shared" si="1334"/>
        <v>649103</v>
      </c>
      <c r="V1001" s="142">
        <f t="shared" si="1334"/>
        <v>11465</v>
      </c>
      <c r="W1001" s="142">
        <f t="shared" si="1334"/>
        <v>28008</v>
      </c>
      <c r="X1001" s="142"/>
      <c r="Y1001" s="142"/>
      <c r="Z1001" s="142"/>
      <c r="AA1001" s="142"/>
      <c r="AB1001" s="142"/>
      <c r="AC1001" s="142"/>
      <c r="AD1001" s="142"/>
      <c r="AE1001" s="142"/>
      <c r="AF1001" s="142"/>
      <c r="AG1001" s="168" t="s">
        <v>2442</v>
      </c>
      <c r="AH1001" s="144">
        <f t="shared" si="293"/>
        <v>341100249</v>
      </c>
      <c r="AI1001" s="145">
        <f t="shared" si="294"/>
        <v>43741</v>
      </c>
      <c r="AJ1001" s="144">
        <f t="shared" si="297"/>
        <v>1216</v>
      </c>
      <c r="AK1001" s="142">
        <v>1.0</v>
      </c>
      <c r="AL1001" s="146">
        <f t="shared" si="1039"/>
        <v>1216</v>
      </c>
      <c r="AM1001" s="168">
        <f t="shared" si="1329"/>
        <v>20</v>
      </c>
      <c r="AN1001" s="295"/>
      <c r="AO1001" s="295"/>
      <c r="AP1001" s="295"/>
      <c r="AQ1001" s="295"/>
      <c r="AR1001" s="295"/>
      <c r="AS1001" s="295"/>
      <c r="AT1001" s="295"/>
      <c r="AU1001" s="295"/>
      <c r="AV1001" s="295"/>
      <c r="AW1001" s="295"/>
      <c r="AX1001" s="295"/>
      <c r="AY1001" s="295"/>
      <c r="AZ1001" s="295"/>
      <c r="BA1001" s="295"/>
      <c r="BB1001" s="295"/>
    </row>
    <row r="1002">
      <c r="A1002" s="293" t="str">
        <f>Data!A744</f>
        <v>Lille City Council</v>
      </c>
      <c r="B1002" s="140">
        <f>Data!E744</f>
        <v>43742</v>
      </c>
      <c r="C1002" s="142">
        <f t="shared" si="1315"/>
        <v>5600586</v>
      </c>
      <c r="D1002" s="142">
        <f t="shared" ref="D1002:W1002" si="1335">D1001</f>
        <v>22872705</v>
      </c>
      <c r="E1002" s="142">
        <f t="shared" si="1335"/>
        <v>6229645</v>
      </c>
      <c r="F1002" s="142">
        <f t="shared" si="1335"/>
        <v>57398692</v>
      </c>
      <c r="G1002" s="142">
        <f t="shared" si="1335"/>
        <v>30817800</v>
      </c>
      <c r="H1002" s="142">
        <f t="shared" si="1335"/>
        <v>2163555</v>
      </c>
      <c r="I1002" s="142">
        <f t="shared" si="1335"/>
        <v>20742853</v>
      </c>
      <c r="J1002" s="142">
        <f t="shared" si="1335"/>
        <v>4894244</v>
      </c>
      <c r="K1002" s="142">
        <f t="shared" si="1335"/>
        <v>10196757</v>
      </c>
      <c r="L1002" s="176">
        <f t="shared" si="1335"/>
        <v>66990000</v>
      </c>
      <c r="M1002" s="142">
        <f t="shared" si="1335"/>
        <v>201051</v>
      </c>
      <c r="N1002" s="142">
        <f t="shared" si="1335"/>
        <v>46740672</v>
      </c>
      <c r="O1002" s="142">
        <f t="shared" si="1335"/>
        <v>3559100</v>
      </c>
      <c r="P1002" s="142">
        <f t="shared" si="1335"/>
        <v>148000</v>
      </c>
      <c r="Q1002" s="142">
        <f t="shared" si="1335"/>
        <v>8858775</v>
      </c>
      <c r="R1002" s="142">
        <f t="shared" si="1335"/>
        <v>1371373</v>
      </c>
      <c r="S1002" s="142">
        <f t="shared" si="1335"/>
        <v>6147539</v>
      </c>
      <c r="T1002" s="142">
        <f t="shared" si="1335"/>
        <v>45478326</v>
      </c>
      <c r="U1002" s="142">
        <f t="shared" si="1335"/>
        <v>649103</v>
      </c>
      <c r="V1002" s="142">
        <f t="shared" si="1335"/>
        <v>11465</v>
      </c>
      <c r="W1002" s="142">
        <f t="shared" si="1335"/>
        <v>28008</v>
      </c>
      <c r="X1002" s="142"/>
      <c r="Y1002" s="142"/>
      <c r="Z1002" s="142"/>
      <c r="AA1002" s="142"/>
      <c r="AB1002" s="142"/>
      <c r="AC1002" s="142"/>
      <c r="AD1002" s="142"/>
      <c r="AE1002" s="142"/>
      <c r="AF1002" s="142"/>
      <c r="AG1002" s="168" t="s">
        <v>2442</v>
      </c>
      <c r="AH1002" s="144">
        <f t="shared" si="293"/>
        <v>341100249</v>
      </c>
      <c r="AI1002" s="145">
        <f t="shared" si="294"/>
        <v>43742</v>
      </c>
      <c r="AJ1002" s="144">
        <f t="shared" si="297"/>
        <v>1217</v>
      </c>
      <c r="AK1002" s="142">
        <v>1.0</v>
      </c>
      <c r="AL1002" s="146">
        <f t="shared" si="1039"/>
        <v>1217</v>
      </c>
      <c r="AM1002" s="168">
        <f>AM999</f>
        <v>20</v>
      </c>
      <c r="AN1002" s="295"/>
      <c r="AO1002" s="295"/>
      <c r="AP1002" s="295"/>
      <c r="AQ1002" s="295"/>
      <c r="AR1002" s="295"/>
      <c r="AS1002" s="295"/>
      <c r="AT1002" s="295"/>
      <c r="AU1002" s="295"/>
      <c r="AV1002" s="295"/>
      <c r="AW1002" s="295"/>
      <c r="AX1002" s="295"/>
      <c r="AY1002" s="295"/>
      <c r="AZ1002" s="295"/>
      <c r="BA1002" s="295"/>
      <c r="BB1002" s="295"/>
    </row>
    <row r="1003">
      <c r="A1003" s="293" t="str">
        <f>Data!A749</f>
        <v>Nantes Métropole Council</v>
      </c>
      <c r="B1003" s="140">
        <f>Data!E749</f>
        <v>43742</v>
      </c>
      <c r="C1003" s="142">
        <f t="shared" si="1315"/>
        <v>5600586</v>
      </c>
      <c r="D1003" s="142">
        <f t="shared" ref="D1003:W1003" si="1336">D1002</f>
        <v>22872705</v>
      </c>
      <c r="E1003" s="142">
        <f t="shared" si="1336"/>
        <v>6229645</v>
      </c>
      <c r="F1003" s="142">
        <f t="shared" si="1336"/>
        <v>57398692</v>
      </c>
      <c r="G1003" s="142">
        <f t="shared" si="1336"/>
        <v>30817800</v>
      </c>
      <c r="H1003" s="142">
        <f t="shared" si="1336"/>
        <v>2163555</v>
      </c>
      <c r="I1003" s="142">
        <f t="shared" si="1336"/>
        <v>20742853</v>
      </c>
      <c r="J1003" s="142">
        <f t="shared" si="1336"/>
        <v>4894244</v>
      </c>
      <c r="K1003" s="142">
        <f t="shared" si="1336"/>
        <v>10196757</v>
      </c>
      <c r="L1003" s="176">
        <f t="shared" si="1336"/>
        <v>66990000</v>
      </c>
      <c r="M1003" s="142">
        <f t="shared" si="1336"/>
        <v>201051</v>
      </c>
      <c r="N1003" s="142">
        <f t="shared" si="1336"/>
        <v>46740672</v>
      </c>
      <c r="O1003" s="142">
        <f t="shared" si="1336"/>
        <v>3559100</v>
      </c>
      <c r="P1003" s="142">
        <f t="shared" si="1336"/>
        <v>148000</v>
      </c>
      <c r="Q1003" s="142">
        <f t="shared" si="1336"/>
        <v>8858775</v>
      </c>
      <c r="R1003" s="142">
        <f t="shared" si="1336"/>
        <v>1371373</v>
      </c>
      <c r="S1003" s="142">
        <f t="shared" si="1336"/>
        <v>6147539</v>
      </c>
      <c r="T1003" s="142">
        <f t="shared" si="1336"/>
        <v>45478326</v>
      </c>
      <c r="U1003" s="142">
        <f t="shared" si="1336"/>
        <v>649103</v>
      </c>
      <c r="V1003" s="142">
        <f t="shared" si="1336"/>
        <v>11465</v>
      </c>
      <c r="W1003" s="142">
        <f t="shared" si="1336"/>
        <v>28008</v>
      </c>
      <c r="X1003" s="142"/>
      <c r="Y1003" s="142"/>
      <c r="Z1003" s="142"/>
      <c r="AA1003" s="142"/>
      <c r="AB1003" s="142"/>
      <c r="AC1003" s="142"/>
      <c r="AD1003" s="142"/>
      <c r="AE1003" s="142"/>
      <c r="AF1003" s="142"/>
      <c r="AG1003" s="168" t="s">
        <v>2442</v>
      </c>
      <c r="AH1003" s="144">
        <f t="shared" si="293"/>
        <v>341100249</v>
      </c>
      <c r="AI1003" s="145">
        <f t="shared" si="294"/>
        <v>43742</v>
      </c>
      <c r="AJ1003" s="144">
        <f t="shared" si="297"/>
        <v>1218</v>
      </c>
      <c r="AK1003" s="142">
        <v>1.0</v>
      </c>
      <c r="AL1003" s="146">
        <f t="shared" si="1039"/>
        <v>1218</v>
      </c>
      <c r="AM1003" s="168">
        <f t="shared" ref="AM1003:AM1004" si="1338">AM1002</f>
        <v>20</v>
      </c>
      <c r="AN1003" s="295"/>
      <c r="AO1003" s="295"/>
      <c r="AP1003" s="295"/>
      <c r="AQ1003" s="295"/>
      <c r="AR1003" s="295"/>
      <c r="AS1003" s="295"/>
      <c r="AT1003" s="295"/>
      <c r="AU1003" s="295"/>
      <c r="AV1003" s="295"/>
      <c r="AW1003" s="295"/>
      <c r="AX1003" s="295"/>
      <c r="AY1003" s="295"/>
      <c r="AZ1003" s="295"/>
      <c r="BA1003" s="295"/>
      <c r="BB1003" s="295"/>
    </row>
    <row r="1004">
      <c r="A1004" s="293" t="str">
        <f>Data!A1091</f>
        <v>Salamanca City Council</v>
      </c>
      <c r="B1004" s="140">
        <f>Data!E1091</f>
        <v>43742</v>
      </c>
      <c r="C1004" s="142">
        <f t="shared" si="1315"/>
        <v>5600586</v>
      </c>
      <c r="D1004" s="142">
        <f t="shared" ref="D1004:W1004" si="1337">D1003</f>
        <v>22872705</v>
      </c>
      <c r="E1004" s="142">
        <f t="shared" si="1337"/>
        <v>6229645</v>
      </c>
      <c r="F1004" s="142">
        <f t="shared" si="1337"/>
        <v>57398692</v>
      </c>
      <c r="G1004" s="142">
        <f t="shared" si="1337"/>
        <v>30817800</v>
      </c>
      <c r="H1004" s="142">
        <f t="shared" si="1337"/>
        <v>2163555</v>
      </c>
      <c r="I1004" s="142">
        <f t="shared" si="1337"/>
        <v>20742853</v>
      </c>
      <c r="J1004" s="142">
        <f t="shared" si="1337"/>
        <v>4894244</v>
      </c>
      <c r="K1004" s="142">
        <f t="shared" si="1337"/>
        <v>10196757</v>
      </c>
      <c r="L1004" s="142">
        <f t="shared" si="1337"/>
        <v>66990000</v>
      </c>
      <c r="M1004" s="142">
        <f t="shared" si="1337"/>
        <v>201051</v>
      </c>
      <c r="N1004" s="176">
        <f t="shared" si="1337"/>
        <v>46740672</v>
      </c>
      <c r="O1004" s="142">
        <f t="shared" si="1337"/>
        <v>3559100</v>
      </c>
      <c r="P1004" s="142">
        <f t="shared" si="1337"/>
        <v>148000</v>
      </c>
      <c r="Q1004" s="142">
        <f t="shared" si="1337"/>
        <v>8858775</v>
      </c>
      <c r="R1004" s="142">
        <f t="shared" si="1337"/>
        <v>1371373</v>
      </c>
      <c r="S1004" s="142">
        <f t="shared" si="1337"/>
        <v>6147539</v>
      </c>
      <c r="T1004" s="142">
        <f t="shared" si="1337"/>
        <v>45478326</v>
      </c>
      <c r="U1004" s="142">
        <f t="shared" si="1337"/>
        <v>649103</v>
      </c>
      <c r="V1004" s="142">
        <f t="shared" si="1337"/>
        <v>11465</v>
      </c>
      <c r="W1004" s="142">
        <f t="shared" si="1337"/>
        <v>28008</v>
      </c>
      <c r="X1004" s="142"/>
      <c r="Y1004" s="142"/>
      <c r="Z1004" s="142"/>
      <c r="AA1004" s="142"/>
      <c r="AB1004" s="142"/>
      <c r="AC1004" s="142"/>
      <c r="AD1004" s="142"/>
      <c r="AE1004" s="142"/>
      <c r="AF1004" s="142"/>
      <c r="AG1004" s="168" t="s">
        <v>2805</v>
      </c>
      <c r="AH1004" s="144">
        <f t="shared" si="293"/>
        <v>341100249</v>
      </c>
      <c r="AI1004" s="145">
        <f t="shared" si="294"/>
        <v>43742</v>
      </c>
      <c r="AJ1004" s="144">
        <f t="shared" si="297"/>
        <v>1219</v>
      </c>
      <c r="AK1004" s="142">
        <v>1.0</v>
      </c>
      <c r="AL1004" s="146">
        <f t="shared" si="1039"/>
        <v>1219</v>
      </c>
      <c r="AM1004" s="168">
        <f t="shared" si="1338"/>
        <v>20</v>
      </c>
      <c r="AN1004" s="295"/>
      <c r="AO1004" s="295"/>
      <c r="AP1004" s="295"/>
      <c r="AQ1004" s="295"/>
      <c r="AR1004" s="295"/>
      <c r="AS1004" s="295"/>
      <c r="AT1004" s="295"/>
      <c r="AU1004" s="295"/>
      <c r="AV1004" s="295"/>
      <c r="AW1004" s="295"/>
      <c r="AX1004" s="295"/>
      <c r="AY1004" s="295"/>
      <c r="AZ1004" s="295"/>
      <c r="BA1004" s="295"/>
      <c r="BB1004" s="295"/>
    </row>
    <row r="1005">
      <c r="A1005" s="293" t="str">
        <f>Data!A980</f>
        <v>Kamakura City Council (鎌倉市)</v>
      </c>
      <c r="B1005" s="140">
        <f>Data!E980</f>
        <v>43742</v>
      </c>
      <c r="C1005" s="142">
        <f t="shared" si="1315"/>
        <v>5600586</v>
      </c>
      <c r="D1005" s="142">
        <f t="shared" ref="D1005:V1005" si="1339">D1004</f>
        <v>22872705</v>
      </c>
      <c r="E1005" s="142">
        <f t="shared" si="1339"/>
        <v>6229645</v>
      </c>
      <c r="F1005" s="142">
        <f t="shared" si="1339"/>
        <v>57398692</v>
      </c>
      <c r="G1005" s="142">
        <f t="shared" si="1339"/>
        <v>30817800</v>
      </c>
      <c r="H1005" s="142">
        <f t="shared" si="1339"/>
        <v>2163555</v>
      </c>
      <c r="I1005" s="142">
        <f t="shared" si="1339"/>
        <v>20742853</v>
      </c>
      <c r="J1005" s="142">
        <f t="shared" si="1339"/>
        <v>4894244</v>
      </c>
      <c r="K1005" s="142">
        <f t="shared" si="1339"/>
        <v>10196757</v>
      </c>
      <c r="L1005" s="142">
        <f t="shared" si="1339"/>
        <v>66990000</v>
      </c>
      <c r="M1005" s="142">
        <f t="shared" si="1339"/>
        <v>201051</v>
      </c>
      <c r="N1005" s="142">
        <f t="shared" si="1339"/>
        <v>46740672</v>
      </c>
      <c r="O1005" s="142">
        <f t="shared" si="1339"/>
        <v>3559100</v>
      </c>
      <c r="P1005" s="142">
        <f t="shared" si="1339"/>
        <v>148000</v>
      </c>
      <c r="Q1005" s="142">
        <f t="shared" si="1339"/>
        <v>8858775</v>
      </c>
      <c r="R1005" s="142">
        <f t="shared" si="1339"/>
        <v>1371373</v>
      </c>
      <c r="S1005" s="142">
        <f t="shared" si="1339"/>
        <v>6147539</v>
      </c>
      <c r="T1005" s="142">
        <f t="shared" si="1339"/>
        <v>45478326</v>
      </c>
      <c r="U1005" s="142">
        <f t="shared" si="1339"/>
        <v>649103</v>
      </c>
      <c r="V1005" s="142">
        <f t="shared" si="1339"/>
        <v>11465</v>
      </c>
      <c r="W1005" s="210">
        <f>Data!D980+W1004</f>
        <v>200314</v>
      </c>
      <c r="X1005" s="142"/>
      <c r="Y1005" s="142"/>
      <c r="Z1005" s="142"/>
      <c r="AA1005" s="142"/>
      <c r="AB1005" s="142"/>
      <c r="AC1005" s="142"/>
      <c r="AD1005" s="142"/>
      <c r="AE1005" s="142"/>
      <c r="AF1005" s="142"/>
      <c r="AG1005" s="168" t="s">
        <v>2808</v>
      </c>
      <c r="AH1005" s="144">
        <f t="shared" si="293"/>
        <v>341272555</v>
      </c>
      <c r="AI1005" s="145">
        <f t="shared" si="294"/>
        <v>43742</v>
      </c>
      <c r="AJ1005" s="144">
        <f t="shared" si="297"/>
        <v>1220</v>
      </c>
      <c r="AK1005" s="142">
        <v>1.0</v>
      </c>
      <c r="AL1005" s="146">
        <f t="shared" si="1039"/>
        <v>1220</v>
      </c>
      <c r="AM1005" s="168">
        <f>AM1003</f>
        <v>20</v>
      </c>
      <c r="AN1005" s="295"/>
      <c r="AO1005" s="295"/>
      <c r="AP1005" s="295"/>
      <c r="AQ1005" s="295"/>
      <c r="AR1005" s="295"/>
      <c r="AS1005" s="295"/>
      <c r="AT1005" s="295"/>
      <c r="AU1005" s="295"/>
      <c r="AV1005" s="295"/>
      <c r="AW1005" s="295"/>
      <c r="AX1005" s="295"/>
      <c r="AY1005" s="295"/>
      <c r="AZ1005" s="295"/>
      <c r="BA1005" s="295"/>
      <c r="BB1005" s="295"/>
    </row>
    <row r="1006">
      <c r="A1006" s="293" t="str">
        <f>Data!A1169</f>
        <v>Healdsburg City Council</v>
      </c>
      <c r="B1006" s="140">
        <f>Data!E1169</f>
        <v>43745</v>
      </c>
      <c r="C1006" s="142">
        <f t="shared" si="1315"/>
        <v>5600586</v>
      </c>
      <c r="D1006" s="176">
        <f t="shared" ref="D1006:W1006" si="1340">D1005</f>
        <v>22872705</v>
      </c>
      <c r="E1006" s="142">
        <f t="shared" si="1340"/>
        <v>6229645</v>
      </c>
      <c r="F1006" s="142">
        <f t="shared" si="1340"/>
        <v>57398692</v>
      </c>
      <c r="G1006" s="142">
        <f t="shared" si="1340"/>
        <v>30817800</v>
      </c>
      <c r="H1006" s="142">
        <f t="shared" si="1340"/>
        <v>2163555</v>
      </c>
      <c r="I1006" s="142">
        <f t="shared" si="1340"/>
        <v>20742853</v>
      </c>
      <c r="J1006" s="142">
        <f t="shared" si="1340"/>
        <v>4894244</v>
      </c>
      <c r="K1006" s="142">
        <f t="shared" si="1340"/>
        <v>10196757</v>
      </c>
      <c r="L1006" s="142">
        <f t="shared" si="1340"/>
        <v>66990000</v>
      </c>
      <c r="M1006" s="142">
        <f t="shared" si="1340"/>
        <v>201051</v>
      </c>
      <c r="N1006" s="142">
        <f t="shared" si="1340"/>
        <v>46740672</v>
      </c>
      <c r="O1006" s="142">
        <f t="shared" si="1340"/>
        <v>3559100</v>
      </c>
      <c r="P1006" s="142">
        <f t="shared" si="1340"/>
        <v>148000</v>
      </c>
      <c r="Q1006" s="142">
        <f t="shared" si="1340"/>
        <v>8858775</v>
      </c>
      <c r="R1006" s="142">
        <f t="shared" si="1340"/>
        <v>1371373</v>
      </c>
      <c r="S1006" s="142">
        <f t="shared" si="1340"/>
        <v>6147539</v>
      </c>
      <c r="T1006" s="142">
        <f t="shared" si="1340"/>
        <v>45478326</v>
      </c>
      <c r="U1006" s="142">
        <f t="shared" si="1340"/>
        <v>649103</v>
      </c>
      <c r="V1006" s="142">
        <f t="shared" si="1340"/>
        <v>11465</v>
      </c>
      <c r="W1006" s="142">
        <f t="shared" si="1340"/>
        <v>200314</v>
      </c>
      <c r="X1006" s="142"/>
      <c r="Y1006" s="142"/>
      <c r="Z1006" s="142"/>
      <c r="AA1006" s="142"/>
      <c r="AB1006" s="142"/>
      <c r="AC1006" s="142"/>
      <c r="AD1006" s="142"/>
      <c r="AE1006" s="142"/>
      <c r="AF1006" s="142"/>
      <c r="AG1006" s="168" t="s">
        <v>996</v>
      </c>
      <c r="AH1006" s="144">
        <f t="shared" si="293"/>
        <v>341272555</v>
      </c>
      <c r="AI1006" s="145">
        <f t="shared" si="294"/>
        <v>43745</v>
      </c>
      <c r="AJ1006" s="144">
        <f t="shared" si="297"/>
        <v>1221</v>
      </c>
      <c r="AK1006" s="142">
        <v>1.0</v>
      </c>
      <c r="AL1006" s="146">
        <f t="shared" si="1039"/>
        <v>1221</v>
      </c>
      <c r="AM1006" s="168">
        <f>AM1003</f>
        <v>20</v>
      </c>
      <c r="AN1006" s="295"/>
      <c r="AO1006" s="295"/>
      <c r="AP1006" s="295"/>
      <c r="AQ1006" s="295"/>
      <c r="AR1006" s="295"/>
      <c r="AS1006" s="295"/>
      <c r="AT1006" s="295"/>
      <c r="AU1006" s="295"/>
      <c r="AV1006" s="295"/>
      <c r="AW1006" s="295"/>
      <c r="AX1006" s="295"/>
      <c r="AY1006" s="295"/>
      <c r="AZ1006" s="295"/>
      <c r="BA1006" s="295"/>
      <c r="BB1006" s="295"/>
    </row>
    <row r="1007">
      <c r="A1007" s="293" t="str">
        <f>Data!A619</f>
        <v>Barrie City Council</v>
      </c>
      <c r="B1007" s="140">
        <f>Data!E619</f>
        <v>43745</v>
      </c>
      <c r="C1007" s="142">
        <f t="shared" si="1315"/>
        <v>5600586</v>
      </c>
      <c r="D1007" s="142">
        <f t="shared" ref="D1007:W1007" si="1341">D1006</f>
        <v>22872705</v>
      </c>
      <c r="E1007" s="142">
        <f t="shared" si="1341"/>
        <v>6229645</v>
      </c>
      <c r="F1007" s="142">
        <f t="shared" si="1341"/>
        <v>57398692</v>
      </c>
      <c r="G1007" s="176">
        <f t="shared" si="1341"/>
        <v>30817800</v>
      </c>
      <c r="H1007" s="142">
        <f t="shared" si="1341"/>
        <v>2163555</v>
      </c>
      <c r="I1007" s="142">
        <f t="shared" si="1341"/>
        <v>20742853</v>
      </c>
      <c r="J1007" s="142">
        <f t="shared" si="1341"/>
        <v>4894244</v>
      </c>
      <c r="K1007" s="142">
        <f t="shared" si="1341"/>
        <v>10196757</v>
      </c>
      <c r="L1007" s="142">
        <f t="shared" si="1341"/>
        <v>66990000</v>
      </c>
      <c r="M1007" s="142">
        <f t="shared" si="1341"/>
        <v>201051</v>
      </c>
      <c r="N1007" s="142">
        <f t="shared" si="1341"/>
        <v>46740672</v>
      </c>
      <c r="O1007" s="142">
        <f t="shared" si="1341"/>
        <v>3559100</v>
      </c>
      <c r="P1007" s="142">
        <f t="shared" si="1341"/>
        <v>148000</v>
      </c>
      <c r="Q1007" s="142">
        <f t="shared" si="1341"/>
        <v>8858775</v>
      </c>
      <c r="R1007" s="142">
        <f t="shared" si="1341"/>
        <v>1371373</v>
      </c>
      <c r="S1007" s="142">
        <f t="shared" si="1341"/>
        <v>6147539</v>
      </c>
      <c r="T1007" s="142">
        <f t="shared" si="1341"/>
        <v>45478326</v>
      </c>
      <c r="U1007" s="142">
        <f t="shared" si="1341"/>
        <v>649103</v>
      </c>
      <c r="V1007" s="142">
        <f t="shared" si="1341"/>
        <v>11465</v>
      </c>
      <c r="W1007" s="142">
        <f t="shared" si="1341"/>
        <v>200314</v>
      </c>
      <c r="X1007" s="142"/>
      <c r="Y1007" s="142"/>
      <c r="Z1007" s="142"/>
      <c r="AA1007" s="142"/>
      <c r="AB1007" s="142"/>
      <c r="AC1007" s="142"/>
      <c r="AD1007" s="142"/>
      <c r="AE1007" s="142"/>
      <c r="AF1007" s="142"/>
      <c r="AG1007" s="168" t="s">
        <v>1206</v>
      </c>
      <c r="AH1007" s="144">
        <f t="shared" si="293"/>
        <v>341272555</v>
      </c>
      <c r="AI1007" s="145">
        <f t="shared" si="294"/>
        <v>43745</v>
      </c>
      <c r="AJ1007" s="144">
        <f t="shared" si="297"/>
        <v>1222</v>
      </c>
      <c r="AK1007" s="142">
        <v>1.0</v>
      </c>
      <c r="AL1007" s="146">
        <f t="shared" si="1039"/>
        <v>1222</v>
      </c>
      <c r="AM1007" s="168">
        <f t="shared" ref="AM1007:AM1009" si="1343">AM1006</f>
        <v>20</v>
      </c>
      <c r="AN1007" s="295"/>
      <c r="AO1007" s="295"/>
      <c r="AP1007" s="295"/>
      <c r="AQ1007" s="295"/>
      <c r="AR1007" s="295"/>
      <c r="AS1007" s="295"/>
      <c r="AT1007" s="295"/>
      <c r="AU1007" s="295"/>
      <c r="AV1007" s="295"/>
      <c r="AW1007" s="295"/>
      <c r="AX1007" s="295"/>
      <c r="AY1007" s="295"/>
      <c r="AZ1007" s="295"/>
      <c r="BA1007" s="295"/>
      <c r="BB1007" s="295"/>
    </row>
    <row r="1008">
      <c r="A1008" s="293" t="str">
        <f>Data!A258</f>
        <v>Dartford Borough Council</v>
      </c>
      <c r="B1008" s="140">
        <f>Data!E258</f>
        <v>43745</v>
      </c>
      <c r="C1008" s="142">
        <f t="shared" si="1315"/>
        <v>5600586</v>
      </c>
      <c r="D1008" s="142">
        <f t="shared" ref="D1008:W1008" si="1342">D1007</f>
        <v>22872705</v>
      </c>
      <c r="E1008" s="142">
        <f t="shared" si="1342"/>
        <v>6229645</v>
      </c>
      <c r="F1008" s="176">
        <f t="shared" si="1342"/>
        <v>57398692</v>
      </c>
      <c r="G1008" s="279">
        <f t="shared" si="1342"/>
        <v>30817800</v>
      </c>
      <c r="H1008" s="142">
        <f t="shared" si="1342"/>
        <v>2163555</v>
      </c>
      <c r="I1008" s="142">
        <f t="shared" si="1342"/>
        <v>20742853</v>
      </c>
      <c r="J1008" s="142">
        <f t="shared" si="1342"/>
        <v>4894244</v>
      </c>
      <c r="K1008" s="142">
        <f t="shared" si="1342"/>
        <v>10196757</v>
      </c>
      <c r="L1008" s="142">
        <f t="shared" si="1342"/>
        <v>66990000</v>
      </c>
      <c r="M1008" s="142">
        <f t="shared" si="1342"/>
        <v>201051</v>
      </c>
      <c r="N1008" s="142">
        <f t="shared" si="1342"/>
        <v>46740672</v>
      </c>
      <c r="O1008" s="142">
        <f t="shared" si="1342"/>
        <v>3559100</v>
      </c>
      <c r="P1008" s="142">
        <f t="shared" si="1342"/>
        <v>148000</v>
      </c>
      <c r="Q1008" s="142">
        <f t="shared" si="1342"/>
        <v>8858775</v>
      </c>
      <c r="R1008" s="142">
        <f t="shared" si="1342"/>
        <v>1371373</v>
      </c>
      <c r="S1008" s="142">
        <f t="shared" si="1342"/>
        <v>6147539</v>
      </c>
      <c r="T1008" s="142">
        <f t="shared" si="1342"/>
        <v>45478326</v>
      </c>
      <c r="U1008" s="142">
        <f t="shared" si="1342"/>
        <v>649103</v>
      </c>
      <c r="V1008" s="142">
        <f t="shared" si="1342"/>
        <v>11465</v>
      </c>
      <c r="W1008" s="142">
        <f t="shared" si="1342"/>
        <v>200314</v>
      </c>
      <c r="X1008" s="142"/>
      <c r="Y1008" s="142"/>
      <c r="Z1008" s="142"/>
      <c r="AA1008" s="142"/>
      <c r="AB1008" s="142"/>
      <c r="AC1008" s="142"/>
      <c r="AD1008" s="142"/>
      <c r="AE1008" s="142"/>
      <c r="AF1008" s="142"/>
      <c r="AG1008" s="168" t="s">
        <v>1284</v>
      </c>
      <c r="AH1008" s="144">
        <f t="shared" si="293"/>
        <v>341272555</v>
      </c>
      <c r="AI1008" s="145">
        <f t="shared" si="294"/>
        <v>43745</v>
      </c>
      <c r="AJ1008" s="144">
        <f t="shared" si="297"/>
        <v>1223</v>
      </c>
      <c r="AK1008" s="142">
        <v>1.0</v>
      </c>
      <c r="AL1008" s="146">
        <f t="shared" si="1039"/>
        <v>1223</v>
      </c>
      <c r="AM1008" s="168">
        <f t="shared" si="1343"/>
        <v>20</v>
      </c>
      <c r="AN1008" s="295"/>
      <c r="AO1008" s="295"/>
      <c r="AP1008" s="295"/>
      <c r="AQ1008" s="295"/>
      <c r="AR1008" s="295"/>
      <c r="AS1008" s="295"/>
      <c r="AT1008" s="295"/>
      <c r="AU1008" s="295"/>
      <c r="AV1008" s="295"/>
      <c r="AW1008" s="295"/>
      <c r="AX1008" s="295"/>
      <c r="AY1008" s="295"/>
      <c r="AZ1008" s="295"/>
      <c r="BA1008" s="295"/>
      <c r="BB1008" s="295"/>
    </row>
    <row r="1009">
      <c r="A1009" s="293" t="str">
        <f>Data!A813</f>
        <v>Lippe District Council</v>
      </c>
      <c r="B1009" s="140">
        <f>Data!E813</f>
        <v>43745</v>
      </c>
      <c r="C1009" s="142">
        <f t="shared" si="1315"/>
        <v>5600586</v>
      </c>
      <c r="D1009" s="142">
        <f t="shared" ref="D1009:J1009" si="1344">D1008</f>
        <v>22872705</v>
      </c>
      <c r="E1009" s="142">
        <f t="shared" si="1344"/>
        <v>6229645</v>
      </c>
      <c r="F1009" s="142">
        <f t="shared" si="1344"/>
        <v>57398692</v>
      </c>
      <c r="G1009" s="279">
        <f t="shared" si="1344"/>
        <v>30817800</v>
      </c>
      <c r="H1009" s="142">
        <f t="shared" si="1344"/>
        <v>2163555</v>
      </c>
      <c r="I1009" s="142">
        <f t="shared" si="1344"/>
        <v>20742853</v>
      </c>
      <c r="J1009" s="142">
        <f t="shared" si="1344"/>
        <v>4894244</v>
      </c>
      <c r="K1009" s="210">
        <f>Data!D813+K1008</f>
        <v>10545148</v>
      </c>
      <c r="L1009" s="142">
        <f t="shared" ref="L1009:W1009" si="1345">L1008</f>
        <v>66990000</v>
      </c>
      <c r="M1009" s="142">
        <f t="shared" si="1345"/>
        <v>201051</v>
      </c>
      <c r="N1009" s="142">
        <f t="shared" si="1345"/>
        <v>46740672</v>
      </c>
      <c r="O1009" s="142">
        <f t="shared" si="1345"/>
        <v>3559100</v>
      </c>
      <c r="P1009" s="142">
        <f t="shared" si="1345"/>
        <v>148000</v>
      </c>
      <c r="Q1009" s="142">
        <f t="shared" si="1345"/>
        <v>8858775</v>
      </c>
      <c r="R1009" s="142">
        <f t="shared" si="1345"/>
        <v>1371373</v>
      </c>
      <c r="S1009" s="142">
        <f t="shared" si="1345"/>
        <v>6147539</v>
      </c>
      <c r="T1009" s="142">
        <f t="shared" si="1345"/>
        <v>45478326</v>
      </c>
      <c r="U1009" s="142">
        <f t="shared" si="1345"/>
        <v>649103</v>
      </c>
      <c r="V1009" s="142">
        <f t="shared" si="1345"/>
        <v>11465</v>
      </c>
      <c r="W1009" s="142">
        <f t="shared" si="1345"/>
        <v>200314</v>
      </c>
      <c r="X1009" s="142"/>
      <c r="Y1009" s="142"/>
      <c r="Z1009" s="142"/>
      <c r="AA1009" s="142"/>
      <c r="AB1009" s="142"/>
      <c r="AC1009" s="142"/>
      <c r="AD1009" s="142"/>
      <c r="AE1009" s="142"/>
      <c r="AF1009" s="142"/>
      <c r="AG1009" s="168" t="s">
        <v>2360</v>
      </c>
      <c r="AH1009" s="144">
        <f t="shared" si="293"/>
        <v>341620946</v>
      </c>
      <c r="AI1009" s="145">
        <f t="shared" si="294"/>
        <v>43745</v>
      </c>
      <c r="AJ1009" s="144">
        <f t="shared" si="297"/>
        <v>1224</v>
      </c>
      <c r="AK1009" s="142">
        <v>1.0</v>
      </c>
      <c r="AL1009" s="146">
        <f t="shared" si="1039"/>
        <v>1224</v>
      </c>
      <c r="AM1009" s="168">
        <f t="shared" si="1343"/>
        <v>20</v>
      </c>
      <c r="AN1009" s="295"/>
      <c r="AO1009" s="295"/>
      <c r="AP1009" s="295"/>
      <c r="AQ1009" s="295"/>
      <c r="AR1009" s="295"/>
      <c r="AS1009" s="295"/>
      <c r="AT1009" s="295"/>
      <c r="AU1009" s="295"/>
      <c r="AV1009" s="295"/>
      <c r="AW1009" s="295"/>
      <c r="AX1009" s="295"/>
      <c r="AY1009" s="295"/>
      <c r="AZ1009" s="295"/>
      <c r="BA1009" s="295"/>
      <c r="BB1009" s="295"/>
    </row>
    <row r="1010">
      <c r="A1010" s="293" t="str">
        <f>Data!A99</f>
        <v>Warrnambool City Council</v>
      </c>
      <c r="B1010" s="140">
        <f>Data!E99</f>
        <v>43745</v>
      </c>
      <c r="C1010" s="210">
        <f>Data!D99+C1009</f>
        <v>5636543</v>
      </c>
      <c r="D1010" s="142">
        <f t="shared" ref="D1010:W1010" si="1346">D1009</f>
        <v>22872705</v>
      </c>
      <c r="E1010" s="142">
        <f t="shared" si="1346"/>
        <v>6229645</v>
      </c>
      <c r="F1010" s="142">
        <f t="shared" si="1346"/>
        <v>57398692</v>
      </c>
      <c r="G1010" s="279">
        <f t="shared" si="1346"/>
        <v>30817800</v>
      </c>
      <c r="H1010" s="142">
        <f t="shared" si="1346"/>
        <v>2163555</v>
      </c>
      <c r="I1010" s="142">
        <f t="shared" si="1346"/>
        <v>20742853</v>
      </c>
      <c r="J1010" s="142">
        <f t="shared" si="1346"/>
        <v>4894244</v>
      </c>
      <c r="K1010" s="142">
        <f t="shared" si="1346"/>
        <v>10545148</v>
      </c>
      <c r="L1010" s="142">
        <f t="shared" si="1346"/>
        <v>66990000</v>
      </c>
      <c r="M1010" s="142">
        <f t="shared" si="1346"/>
        <v>201051</v>
      </c>
      <c r="N1010" s="142">
        <f t="shared" si="1346"/>
        <v>46740672</v>
      </c>
      <c r="O1010" s="142">
        <f t="shared" si="1346"/>
        <v>3559100</v>
      </c>
      <c r="P1010" s="142">
        <f t="shared" si="1346"/>
        <v>148000</v>
      </c>
      <c r="Q1010" s="142">
        <f t="shared" si="1346"/>
        <v>8858775</v>
      </c>
      <c r="R1010" s="142">
        <f t="shared" si="1346"/>
        <v>1371373</v>
      </c>
      <c r="S1010" s="142">
        <f t="shared" si="1346"/>
        <v>6147539</v>
      </c>
      <c r="T1010" s="142">
        <f t="shared" si="1346"/>
        <v>45478326</v>
      </c>
      <c r="U1010" s="142">
        <f t="shared" si="1346"/>
        <v>649103</v>
      </c>
      <c r="V1010" s="142">
        <f t="shared" si="1346"/>
        <v>11465</v>
      </c>
      <c r="W1010" s="142">
        <f t="shared" si="1346"/>
        <v>200314</v>
      </c>
      <c r="X1010" s="142"/>
      <c r="Y1010" s="142"/>
      <c r="Z1010" s="142"/>
      <c r="AA1010" s="142"/>
      <c r="AB1010" s="142"/>
      <c r="AC1010" s="142"/>
      <c r="AD1010" s="142"/>
      <c r="AE1010" s="142"/>
      <c r="AF1010" s="142"/>
      <c r="AG1010" s="168" t="s">
        <v>974</v>
      </c>
      <c r="AH1010" s="144">
        <f t="shared" si="293"/>
        <v>341656903</v>
      </c>
      <c r="AI1010" s="145">
        <f t="shared" si="294"/>
        <v>43745</v>
      </c>
      <c r="AJ1010" s="144">
        <f t="shared" si="297"/>
        <v>1225</v>
      </c>
      <c r="AK1010" s="142">
        <v>1.0</v>
      </c>
      <c r="AL1010" s="146">
        <f t="shared" si="1039"/>
        <v>1225</v>
      </c>
      <c r="AM1010" s="168">
        <f>AM1007</f>
        <v>20</v>
      </c>
      <c r="AN1010" s="295"/>
      <c r="AO1010" s="295"/>
      <c r="AP1010" s="295"/>
      <c r="AQ1010" s="295"/>
      <c r="AR1010" s="295"/>
      <c r="AS1010" s="295"/>
      <c r="AT1010" s="295"/>
      <c r="AU1010" s="295"/>
      <c r="AV1010" s="295"/>
      <c r="AW1010" s="295"/>
      <c r="AX1010" s="295"/>
      <c r="AY1010" s="295"/>
      <c r="AZ1010" s="295"/>
      <c r="BA1010" s="295"/>
      <c r="BB1010" s="295"/>
    </row>
    <row r="1011">
      <c r="A1011" s="293" t="str">
        <f>Data!A20</f>
        <v>Banyule City Council</v>
      </c>
      <c r="B1011" s="140">
        <f>Data!E20</f>
        <v>43745</v>
      </c>
      <c r="C1011" s="210">
        <f>Data!D20+C1010</f>
        <v>5769314</v>
      </c>
      <c r="D1011" s="142">
        <f t="shared" ref="D1011:W1011" si="1347">D1010</f>
        <v>22872705</v>
      </c>
      <c r="E1011" s="142">
        <f t="shared" si="1347"/>
        <v>6229645</v>
      </c>
      <c r="F1011" s="142">
        <f t="shared" si="1347"/>
        <v>57398692</v>
      </c>
      <c r="G1011" s="142">
        <f t="shared" si="1347"/>
        <v>30817800</v>
      </c>
      <c r="H1011" s="142">
        <f t="shared" si="1347"/>
        <v>2163555</v>
      </c>
      <c r="I1011" s="142">
        <f t="shared" si="1347"/>
        <v>20742853</v>
      </c>
      <c r="J1011" s="142">
        <f t="shared" si="1347"/>
        <v>4894244</v>
      </c>
      <c r="K1011" s="142">
        <f t="shared" si="1347"/>
        <v>10545148</v>
      </c>
      <c r="L1011" s="142">
        <f t="shared" si="1347"/>
        <v>66990000</v>
      </c>
      <c r="M1011" s="142">
        <f t="shared" si="1347"/>
        <v>201051</v>
      </c>
      <c r="N1011" s="142">
        <f t="shared" si="1347"/>
        <v>46740672</v>
      </c>
      <c r="O1011" s="142">
        <f t="shared" si="1347"/>
        <v>3559100</v>
      </c>
      <c r="P1011" s="142">
        <f t="shared" si="1347"/>
        <v>148000</v>
      </c>
      <c r="Q1011" s="142">
        <f t="shared" si="1347"/>
        <v>8858775</v>
      </c>
      <c r="R1011" s="142">
        <f t="shared" si="1347"/>
        <v>1371373</v>
      </c>
      <c r="S1011" s="142">
        <f t="shared" si="1347"/>
        <v>6147539</v>
      </c>
      <c r="T1011" s="142">
        <f t="shared" si="1347"/>
        <v>45478326</v>
      </c>
      <c r="U1011" s="142">
        <f t="shared" si="1347"/>
        <v>649103</v>
      </c>
      <c r="V1011" s="142">
        <f t="shared" si="1347"/>
        <v>11465</v>
      </c>
      <c r="W1011" s="142">
        <f t="shared" si="1347"/>
        <v>200314</v>
      </c>
      <c r="X1011" s="142"/>
      <c r="Y1011" s="142"/>
      <c r="Z1011" s="142"/>
      <c r="AA1011" s="142"/>
      <c r="AB1011" s="142"/>
      <c r="AC1011" s="142"/>
      <c r="AD1011" s="142"/>
      <c r="AE1011" s="142"/>
      <c r="AF1011" s="142"/>
      <c r="AG1011" s="168" t="s">
        <v>974</v>
      </c>
      <c r="AH1011" s="144">
        <f t="shared" si="293"/>
        <v>341789674</v>
      </c>
      <c r="AI1011" s="145">
        <f t="shared" si="294"/>
        <v>43745</v>
      </c>
      <c r="AJ1011" s="144">
        <f t="shared" si="297"/>
        <v>1226</v>
      </c>
      <c r="AK1011" s="142">
        <v>1.0</v>
      </c>
      <c r="AL1011" s="146">
        <f t="shared" si="1039"/>
        <v>1226</v>
      </c>
      <c r="AM1011" s="168">
        <f t="shared" ref="AM1011:AM1014" si="1349">AM1010</f>
        <v>20</v>
      </c>
      <c r="AN1011" s="295"/>
      <c r="AO1011" s="295"/>
      <c r="AP1011" s="295"/>
      <c r="AQ1011" s="295"/>
      <c r="AR1011" s="295"/>
      <c r="AS1011" s="295"/>
      <c r="AT1011" s="295"/>
      <c r="AU1011" s="295"/>
      <c r="AV1011" s="295"/>
      <c r="AW1011" s="295"/>
      <c r="AX1011" s="295"/>
      <c r="AY1011" s="295"/>
      <c r="AZ1011" s="295"/>
      <c r="BA1011" s="295"/>
      <c r="BB1011" s="295"/>
    </row>
    <row r="1012">
      <c r="A1012" s="293" t="str">
        <f>Data!A70</f>
        <v>Moonee Valley City Council</v>
      </c>
      <c r="B1012" s="140">
        <f>Data!E70</f>
        <v>43746</v>
      </c>
      <c r="C1012" s="210">
        <f>Data!D70+C1011</f>
        <v>5899579</v>
      </c>
      <c r="D1012" s="142">
        <f t="shared" ref="D1012:W1012" si="1348">D1011</f>
        <v>22872705</v>
      </c>
      <c r="E1012" s="142">
        <f t="shared" si="1348"/>
        <v>6229645</v>
      </c>
      <c r="F1012" s="142">
        <f t="shared" si="1348"/>
        <v>57398692</v>
      </c>
      <c r="G1012" s="142">
        <f t="shared" si="1348"/>
        <v>30817800</v>
      </c>
      <c r="H1012" s="142">
        <f t="shared" si="1348"/>
        <v>2163555</v>
      </c>
      <c r="I1012" s="142">
        <f t="shared" si="1348"/>
        <v>20742853</v>
      </c>
      <c r="J1012" s="142">
        <f t="shared" si="1348"/>
        <v>4894244</v>
      </c>
      <c r="K1012" s="142">
        <f t="shared" si="1348"/>
        <v>10545148</v>
      </c>
      <c r="L1012" s="142">
        <f t="shared" si="1348"/>
        <v>66990000</v>
      </c>
      <c r="M1012" s="142">
        <f t="shared" si="1348"/>
        <v>201051</v>
      </c>
      <c r="N1012" s="142">
        <f t="shared" si="1348"/>
        <v>46740672</v>
      </c>
      <c r="O1012" s="142">
        <f t="shared" si="1348"/>
        <v>3559100</v>
      </c>
      <c r="P1012" s="142">
        <f t="shared" si="1348"/>
        <v>148000</v>
      </c>
      <c r="Q1012" s="142">
        <f t="shared" si="1348"/>
        <v>8858775</v>
      </c>
      <c r="R1012" s="142">
        <f t="shared" si="1348"/>
        <v>1371373</v>
      </c>
      <c r="S1012" s="142">
        <f t="shared" si="1348"/>
        <v>6147539</v>
      </c>
      <c r="T1012" s="142">
        <f t="shared" si="1348"/>
        <v>45478326</v>
      </c>
      <c r="U1012" s="142">
        <f t="shared" si="1348"/>
        <v>649103</v>
      </c>
      <c r="V1012" s="142">
        <f t="shared" si="1348"/>
        <v>11465</v>
      </c>
      <c r="W1012" s="142">
        <f t="shared" si="1348"/>
        <v>200314</v>
      </c>
      <c r="X1012" s="142"/>
      <c r="Y1012" s="142"/>
      <c r="Z1012" s="142"/>
      <c r="AA1012" s="142"/>
      <c r="AB1012" s="142"/>
      <c r="AC1012" s="142"/>
      <c r="AD1012" s="142"/>
      <c r="AE1012" s="142"/>
      <c r="AF1012" s="142"/>
      <c r="AG1012" s="168" t="s">
        <v>974</v>
      </c>
      <c r="AH1012" s="144">
        <f t="shared" si="293"/>
        <v>341919939</v>
      </c>
      <c r="AI1012" s="145">
        <f t="shared" si="294"/>
        <v>43746</v>
      </c>
      <c r="AJ1012" s="144">
        <f t="shared" si="297"/>
        <v>1227</v>
      </c>
      <c r="AK1012" s="142">
        <v>1.0</v>
      </c>
      <c r="AL1012" s="146">
        <f t="shared" si="1039"/>
        <v>1227</v>
      </c>
      <c r="AM1012" s="168">
        <f t="shared" si="1349"/>
        <v>20</v>
      </c>
      <c r="AN1012" s="295"/>
      <c r="AO1012" s="295"/>
      <c r="AP1012" s="295"/>
      <c r="AQ1012" s="295"/>
      <c r="AR1012" s="295"/>
      <c r="AS1012" s="295"/>
      <c r="AT1012" s="295"/>
      <c r="AU1012" s="295"/>
      <c r="AV1012" s="295"/>
      <c r="AW1012" s="295"/>
      <c r="AX1012" s="295"/>
      <c r="AY1012" s="295"/>
      <c r="AZ1012" s="295"/>
      <c r="BA1012" s="295"/>
      <c r="BB1012" s="295"/>
    </row>
    <row r="1013">
      <c r="A1013" s="293" t="str">
        <f>Data!A52</f>
        <v>Hobsons Bay City Council</v>
      </c>
      <c r="B1013" s="140">
        <f>Data!E52</f>
        <v>43746</v>
      </c>
      <c r="C1013" s="210">
        <f>Data!D52+C1012</f>
        <v>5996038</v>
      </c>
      <c r="D1013" s="142">
        <f t="shared" ref="D1013:W1013" si="1350">D1012</f>
        <v>22872705</v>
      </c>
      <c r="E1013" s="142">
        <f t="shared" si="1350"/>
        <v>6229645</v>
      </c>
      <c r="F1013" s="142">
        <f t="shared" si="1350"/>
        <v>57398692</v>
      </c>
      <c r="G1013" s="142">
        <f t="shared" si="1350"/>
        <v>30817800</v>
      </c>
      <c r="H1013" s="142">
        <f t="shared" si="1350"/>
        <v>2163555</v>
      </c>
      <c r="I1013" s="142">
        <f t="shared" si="1350"/>
        <v>20742853</v>
      </c>
      <c r="J1013" s="142">
        <f t="shared" si="1350"/>
        <v>4894244</v>
      </c>
      <c r="K1013" s="142">
        <f t="shared" si="1350"/>
        <v>10545148</v>
      </c>
      <c r="L1013" s="142">
        <f t="shared" si="1350"/>
        <v>66990000</v>
      </c>
      <c r="M1013" s="142">
        <f t="shared" si="1350"/>
        <v>201051</v>
      </c>
      <c r="N1013" s="142">
        <f t="shared" si="1350"/>
        <v>46740672</v>
      </c>
      <c r="O1013" s="142">
        <f t="shared" si="1350"/>
        <v>3559100</v>
      </c>
      <c r="P1013" s="142">
        <f t="shared" si="1350"/>
        <v>148000</v>
      </c>
      <c r="Q1013" s="142">
        <f t="shared" si="1350"/>
        <v>8858775</v>
      </c>
      <c r="R1013" s="142">
        <f t="shared" si="1350"/>
        <v>1371373</v>
      </c>
      <c r="S1013" s="142">
        <f t="shared" si="1350"/>
        <v>6147539</v>
      </c>
      <c r="T1013" s="142">
        <f t="shared" si="1350"/>
        <v>45478326</v>
      </c>
      <c r="U1013" s="142">
        <f t="shared" si="1350"/>
        <v>649103</v>
      </c>
      <c r="V1013" s="142">
        <f t="shared" si="1350"/>
        <v>11465</v>
      </c>
      <c r="W1013" s="142">
        <f t="shared" si="1350"/>
        <v>200314</v>
      </c>
      <c r="X1013" s="142"/>
      <c r="Y1013" s="142"/>
      <c r="Z1013" s="142"/>
      <c r="AA1013" s="142"/>
      <c r="AB1013" s="142"/>
      <c r="AC1013" s="142"/>
      <c r="AD1013" s="142"/>
      <c r="AE1013" s="142"/>
      <c r="AF1013" s="142"/>
      <c r="AG1013" s="168" t="s">
        <v>974</v>
      </c>
      <c r="AH1013" s="144">
        <f t="shared" si="293"/>
        <v>342016398</v>
      </c>
      <c r="AI1013" s="145">
        <f t="shared" si="294"/>
        <v>43746</v>
      </c>
      <c r="AJ1013" s="144">
        <f t="shared" si="297"/>
        <v>1228</v>
      </c>
      <c r="AK1013" s="142">
        <v>1.0</v>
      </c>
      <c r="AL1013" s="146">
        <f t="shared" si="1039"/>
        <v>1228</v>
      </c>
      <c r="AM1013" s="168">
        <f t="shared" si="1349"/>
        <v>20</v>
      </c>
      <c r="AN1013" s="295"/>
      <c r="AO1013" s="295"/>
      <c r="AP1013" s="295"/>
      <c r="AQ1013" s="295"/>
      <c r="AR1013" s="295"/>
      <c r="AS1013" s="295"/>
      <c r="AT1013" s="295"/>
      <c r="AU1013" s="295"/>
      <c r="AV1013" s="295"/>
      <c r="AW1013" s="295"/>
      <c r="AX1013" s="295"/>
      <c r="AY1013" s="295"/>
      <c r="AZ1013" s="295"/>
      <c r="BA1013" s="295"/>
      <c r="BB1013" s="295"/>
    </row>
    <row r="1014">
      <c r="A1014" s="293" t="str">
        <f>Data!A53</f>
        <v>Holdfast Bay City Council</v>
      </c>
      <c r="B1014" s="140">
        <f>Data!E53</f>
        <v>43746</v>
      </c>
      <c r="C1014" s="210">
        <f>Data!D53+C1013</f>
        <v>6033070</v>
      </c>
      <c r="D1014" s="142">
        <f t="shared" ref="D1014:W1014" si="1351">D1013</f>
        <v>22872705</v>
      </c>
      <c r="E1014" s="142">
        <f t="shared" si="1351"/>
        <v>6229645</v>
      </c>
      <c r="F1014" s="142">
        <f t="shared" si="1351"/>
        <v>57398692</v>
      </c>
      <c r="G1014" s="142">
        <f t="shared" si="1351"/>
        <v>30817800</v>
      </c>
      <c r="H1014" s="142">
        <f t="shared" si="1351"/>
        <v>2163555</v>
      </c>
      <c r="I1014" s="142">
        <f t="shared" si="1351"/>
        <v>20742853</v>
      </c>
      <c r="J1014" s="142">
        <f t="shared" si="1351"/>
        <v>4894244</v>
      </c>
      <c r="K1014" s="142">
        <f t="shared" si="1351"/>
        <v>10545148</v>
      </c>
      <c r="L1014" s="142">
        <f t="shared" si="1351"/>
        <v>66990000</v>
      </c>
      <c r="M1014" s="142">
        <f t="shared" si="1351"/>
        <v>201051</v>
      </c>
      <c r="N1014" s="142">
        <f t="shared" si="1351"/>
        <v>46740672</v>
      </c>
      <c r="O1014" s="142">
        <f t="shared" si="1351"/>
        <v>3559100</v>
      </c>
      <c r="P1014" s="142">
        <f t="shared" si="1351"/>
        <v>148000</v>
      </c>
      <c r="Q1014" s="142">
        <f t="shared" si="1351"/>
        <v>8858775</v>
      </c>
      <c r="R1014" s="142">
        <f t="shared" si="1351"/>
        <v>1371373</v>
      </c>
      <c r="S1014" s="142">
        <f t="shared" si="1351"/>
        <v>6147539</v>
      </c>
      <c r="T1014" s="142">
        <f t="shared" si="1351"/>
        <v>45478326</v>
      </c>
      <c r="U1014" s="142">
        <f t="shared" si="1351"/>
        <v>649103</v>
      </c>
      <c r="V1014" s="142">
        <f t="shared" si="1351"/>
        <v>11465</v>
      </c>
      <c r="W1014" s="142">
        <f t="shared" si="1351"/>
        <v>200314</v>
      </c>
      <c r="X1014" s="142"/>
      <c r="Y1014" s="142"/>
      <c r="Z1014" s="142"/>
      <c r="AA1014" s="142"/>
      <c r="AB1014" s="142"/>
      <c r="AC1014" s="142"/>
      <c r="AD1014" s="142"/>
      <c r="AE1014" s="142"/>
      <c r="AF1014" s="142"/>
      <c r="AG1014" s="168" t="s">
        <v>974</v>
      </c>
      <c r="AH1014" s="144">
        <f t="shared" si="293"/>
        <v>342053430</v>
      </c>
      <c r="AI1014" s="145">
        <f t="shared" si="294"/>
        <v>43746</v>
      </c>
      <c r="AJ1014" s="144">
        <f t="shared" si="297"/>
        <v>1229</v>
      </c>
      <c r="AK1014" s="142">
        <v>1.0</v>
      </c>
      <c r="AL1014" s="146">
        <f t="shared" si="1039"/>
        <v>1229</v>
      </c>
      <c r="AM1014" s="168">
        <f t="shared" si="1349"/>
        <v>20</v>
      </c>
      <c r="AN1014" s="295"/>
      <c r="AO1014" s="295"/>
      <c r="AP1014" s="295"/>
      <c r="AQ1014" s="295"/>
      <c r="AR1014" s="295"/>
      <c r="AS1014" s="295"/>
      <c r="AT1014" s="295"/>
      <c r="AU1014" s="295"/>
      <c r="AV1014" s="295"/>
      <c r="AW1014" s="295"/>
      <c r="AX1014" s="295"/>
      <c r="AY1014" s="295"/>
      <c r="AZ1014" s="295"/>
      <c r="BA1014" s="295"/>
      <c r="BB1014" s="295"/>
    </row>
    <row r="1015">
      <c r="A1015" s="293" t="str">
        <f>Data!A83</f>
        <v>Port Adelaide Enfield City Council</v>
      </c>
      <c r="B1015" s="140">
        <f>Data!E83</f>
        <v>43746</v>
      </c>
      <c r="C1015" s="210">
        <f>Data!D83+C1014</f>
        <v>6159190</v>
      </c>
      <c r="D1015" s="142">
        <f t="shared" ref="D1015:W1015" si="1352">D1014</f>
        <v>22872705</v>
      </c>
      <c r="E1015" s="142">
        <f t="shared" si="1352"/>
        <v>6229645</v>
      </c>
      <c r="F1015" s="142">
        <f t="shared" si="1352"/>
        <v>57398692</v>
      </c>
      <c r="G1015" s="142">
        <f t="shared" si="1352"/>
        <v>30817800</v>
      </c>
      <c r="H1015" s="142">
        <f t="shared" si="1352"/>
        <v>2163555</v>
      </c>
      <c r="I1015" s="142">
        <f t="shared" si="1352"/>
        <v>20742853</v>
      </c>
      <c r="J1015" s="142">
        <f t="shared" si="1352"/>
        <v>4894244</v>
      </c>
      <c r="K1015" s="142">
        <f t="shared" si="1352"/>
        <v>10545148</v>
      </c>
      <c r="L1015" s="142">
        <f t="shared" si="1352"/>
        <v>66990000</v>
      </c>
      <c r="M1015" s="142">
        <f t="shared" si="1352"/>
        <v>201051</v>
      </c>
      <c r="N1015" s="142">
        <f t="shared" si="1352"/>
        <v>46740672</v>
      </c>
      <c r="O1015" s="142">
        <f t="shared" si="1352"/>
        <v>3559100</v>
      </c>
      <c r="P1015" s="142">
        <f t="shared" si="1352"/>
        <v>148000</v>
      </c>
      <c r="Q1015" s="142">
        <f t="shared" si="1352"/>
        <v>8858775</v>
      </c>
      <c r="R1015" s="142">
        <f t="shared" si="1352"/>
        <v>1371373</v>
      </c>
      <c r="S1015" s="142">
        <f t="shared" si="1352"/>
        <v>6147539</v>
      </c>
      <c r="T1015" s="142">
        <f t="shared" si="1352"/>
        <v>45478326</v>
      </c>
      <c r="U1015" s="142">
        <f t="shared" si="1352"/>
        <v>649103</v>
      </c>
      <c r="V1015" s="142">
        <f t="shared" si="1352"/>
        <v>11465</v>
      </c>
      <c r="W1015" s="142">
        <f t="shared" si="1352"/>
        <v>200314</v>
      </c>
      <c r="X1015" s="142"/>
      <c r="Y1015" s="142"/>
      <c r="Z1015" s="142"/>
      <c r="AA1015" s="142"/>
      <c r="AB1015" s="142"/>
      <c r="AC1015" s="142"/>
      <c r="AD1015" s="142"/>
      <c r="AE1015" s="142"/>
      <c r="AF1015" s="142"/>
      <c r="AG1015" s="168" t="s">
        <v>974</v>
      </c>
      <c r="AH1015" s="144">
        <f t="shared" si="293"/>
        <v>342179550</v>
      </c>
      <c r="AI1015" s="145">
        <f t="shared" si="294"/>
        <v>43746</v>
      </c>
      <c r="AJ1015" s="144">
        <f t="shared" si="297"/>
        <v>1230</v>
      </c>
      <c r="AK1015" s="142">
        <v>1.0</v>
      </c>
      <c r="AL1015" s="146">
        <f t="shared" si="1039"/>
        <v>1230</v>
      </c>
      <c r="AM1015" s="168">
        <f>AM1013</f>
        <v>20</v>
      </c>
      <c r="AN1015" s="295"/>
      <c r="AO1015" s="295"/>
      <c r="AP1015" s="295"/>
      <c r="AQ1015" s="295"/>
      <c r="AR1015" s="295"/>
      <c r="AS1015" s="295"/>
      <c r="AT1015" s="295"/>
      <c r="AU1015" s="295"/>
      <c r="AV1015" s="295"/>
      <c r="AW1015" s="295"/>
      <c r="AX1015" s="295"/>
      <c r="AY1015" s="295"/>
      <c r="AZ1015" s="295"/>
      <c r="BA1015" s="295"/>
      <c r="BB1015" s="295"/>
    </row>
    <row r="1016">
      <c r="A1016" s="293" t="str">
        <f>Data!A1174</f>
        <v>Longmont City Council</v>
      </c>
      <c r="B1016" s="140">
        <f>Data!E1174</f>
        <v>43746</v>
      </c>
      <c r="C1016" s="142">
        <f t="shared" ref="C1016:W1016" si="1353">C1015</f>
        <v>6159190</v>
      </c>
      <c r="D1016" s="176">
        <f t="shared" si="1353"/>
        <v>22872705</v>
      </c>
      <c r="E1016" s="142">
        <f t="shared" si="1353"/>
        <v>6229645</v>
      </c>
      <c r="F1016" s="142">
        <f t="shared" si="1353"/>
        <v>57398692</v>
      </c>
      <c r="G1016" s="142">
        <f t="shared" si="1353"/>
        <v>30817800</v>
      </c>
      <c r="H1016" s="142">
        <f t="shared" si="1353"/>
        <v>2163555</v>
      </c>
      <c r="I1016" s="142">
        <f t="shared" si="1353"/>
        <v>20742853</v>
      </c>
      <c r="J1016" s="142">
        <f t="shared" si="1353"/>
        <v>4894244</v>
      </c>
      <c r="K1016" s="142">
        <f t="shared" si="1353"/>
        <v>10545148</v>
      </c>
      <c r="L1016" s="142">
        <f t="shared" si="1353"/>
        <v>66990000</v>
      </c>
      <c r="M1016" s="142">
        <f t="shared" si="1353"/>
        <v>201051</v>
      </c>
      <c r="N1016" s="142">
        <f t="shared" si="1353"/>
        <v>46740672</v>
      </c>
      <c r="O1016" s="142">
        <f t="shared" si="1353"/>
        <v>3559100</v>
      </c>
      <c r="P1016" s="142">
        <f t="shared" si="1353"/>
        <v>148000</v>
      </c>
      <c r="Q1016" s="142">
        <f t="shared" si="1353"/>
        <v>8858775</v>
      </c>
      <c r="R1016" s="142">
        <f t="shared" si="1353"/>
        <v>1371373</v>
      </c>
      <c r="S1016" s="142">
        <f t="shared" si="1353"/>
        <v>6147539</v>
      </c>
      <c r="T1016" s="142">
        <f t="shared" si="1353"/>
        <v>45478326</v>
      </c>
      <c r="U1016" s="142">
        <f t="shared" si="1353"/>
        <v>649103</v>
      </c>
      <c r="V1016" s="142">
        <f t="shared" si="1353"/>
        <v>11465</v>
      </c>
      <c r="W1016" s="142">
        <f t="shared" si="1353"/>
        <v>200314</v>
      </c>
      <c r="X1016" s="142"/>
      <c r="Y1016" s="142"/>
      <c r="Z1016" s="142"/>
      <c r="AA1016" s="142"/>
      <c r="AB1016" s="142"/>
      <c r="AC1016" s="142"/>
      <c r="AD1016" s="142"/>
      <c r="AE1016" s="142"/>
      <c r="AF1016" s="142"/>
      <c r="AG1016" s="168" t="s">
        <v>996</v>
      </c>
      <c r="AH1016" s="144">
        <f t="shared" si="293"/>
        <v>342179550</v>
      </c>
      <c r="AI1016" s="145">
        <f t="shared" si="294"/>
        <v>43746</v>
      </c>
      <c r="AJ1016" s="144">
        <f t="shared" si="297"/>
        <v>1231</v>
      </c>
      <c r="AK1016" s="142">
        <v>1.0</v>
      </c>
      <c r="AL1016" s="146">
        <f t="shared" si="1039"/>
        <v>1231</v>
      </c>
      <c r="AM1016" s="168">
        <f t="shared" ref="AM1016:AM1017" si="1355">AM1015</f>
        <v>20</v>
      </c>
      <c r="AN1016" s="295"/>
      <c r="AO1016" s="295"/>
      <c r="AP1016" s="295"/>
      <c r="AQ1016" s="295"/>
      <c r="AR1016" s="295"/>
      <c r="AS1016" s="295"/>
      <c r="AT1016" s="295"/>
      <c r="AU1016" s="295"/>
      <c r="AV1016" s="295"/>
      <c r="AW1016" s="295"/>
      <c r="AX1016" s="295"/>
      <c r="AY1016" s="295"/>
      <c r="AZ1016" s="295"/>
      <c r="BA1016" s="295"/>
      <c r="BB1016" s="295"/>
    </row>
    <row r="1017">
      <c r="A1017" s="293" t="str">
        <f>Data!A1213</f>
        <v>South Portland City Council</v>
      </c>
      <c r="B1017" s="140">
        <f>Data!E1213</f>
        <v>43746</v>
      </c>
      <c r="C1017" s="142">
        <f t="shared" ref="C1017:C1029" si="1356">C1016</f>
        <v>6159190</v>
      </c>
      <c r="D1017" s="210">
        <f>Data!D1213+D1016</f>
        <v>22898188</v>
      </c>
      <c r="E1017" s="142">
        <f t="shared" ref="E1017:W1017" si="1354">E1016</f>
        <v>6229645</v>
      </c>
      <c r="F1017" s="142">
        <f t="shared" si="1354"/>
        <v>57398692</v>
      </c>
      <c r="G1017" s="142">
        <f t="shared" si="1354"/>
        <v>30817800</v>
      </c>
      <c r="H1017" s="142">
        <f t="shared" si="1354"/>
        <v>2163555</v>
      </c>
      <c r="I1017" s="142">
        <f t="shared" si="1354"/>
        <v>20742853</v>
      </c>
      <c r="J1017" s="142">
        <f t="shared" si="1354"/>
        <v>4894244</v>
      </c>
      <c r="K1017" s="142">
        <f t="shared" si="1354"/>
        <v>10545148</v>
      </c>
      <c r="L1017" s="142">
        <f t="shared" si="1354"/>
        <v>66990000</v>
      </c>
      <c r="M1017" s="142">
        <f t="shared" si="1354"/>
        <v>201051</v>
      </c>
      <c r="N1017" s="142">
        <f t="shared" si="1354"/>
        <v>46740672</v>
      </c>
      <c r="O1017" s="142">
        <f t="shared" si="1354"/>
        <v>3559100</v>
      </c>
      <c r="P1017" s="142">
        <f t="shared" si="1354"/>
        <v>148000</v>
      </c>
      <c r="Q1017" s="142">
        <f t="shared" si="1354"/>
        <v>8858775</v>
      </c>
      <c r="R1017" s="142">
        <f t="shared" si="1354"/>
        <v>1371373</v>
      </c>
      <c r="S1017" s="142">
        <f t="shared" si="1354"/>
        <v>6147539</v>
      </c>
      <c r="T1017" s="142">
        <f t="shared" si="1354"/>
        <v>45478326</v>
      </c>
      <c r="U1017" s="142">
        <f t="shared" si="1354"/>
        <v>649103</v>
      </c>
      <c r="V1017" s="142">
        <f t="shared" si="1354"/>
        <v>11465</v>
      </c>
      <c r="W1017" s="142">
        <f t="shared" si="1354"/>
        <v>200314</v>
      </c>
      <c r="X1017" s="142"/>
      <c r="Y1017" s="142"/>
      <c r="Z1017" s="142"/>
      <c r="AA1017" s="142"/>
      <c r="AB1017" s="142"/>
      <c r="AC1017" s="142"/>
      <c r="AD1017" s="142"/>
      <c r="AE1017" s="142"/>
      <c r="AF1017" s="142"/>
      <c r="AG1017" s="168" t="s">
        <v>996</v>
      </c>
      <c r="AH1017" s="144">
        <f t="shared" si="293"/>
        <v>342205033</v>
      </c>
      <c r="AI1017" s="145">
        <f t="shared" si="294"/>
        <v>43746</v>
      </c>
      <c r="AJ1017" s="144">
        <f t="shared" si="297"/>
        <v>1232</v>
      </c>
      <c r="AK1017" s="142">
        <v>1.0</v>
      </c>
      <c r="AL1017" s="146">
        <f t="shared" si="1039"/>
        <v>1232</v>
      </c>
      <c r="AM1017" s="168">
        <f t="shared" si="1355"/>
        <v>20</v>
      </c>
      <c r="AN1017" s="295"/>
      <c r="AO1017" s="295"/>
      <c r="AP1017" s="295"/>
      <c r="AQ1017" s="295"/>
      <c r="AR1017" s="295"/>
      <c r="AS1017" s="295"/>
      <c r="AT1017" s="295"/>
      <c r="AU1017" s="295"/>
      <c r="AV1017" s="295"/>
      <c r="AW1017" s="295"/>
      <c r="AX1017" s="295"/>
      <c r="AY1017" s="295"/>
      <c r="AZ1017" s="295"/>
      <c r="BA1017" s="295"/>
      <c r="BB1017" s="295"/>
    </row>
    <row r="1018">
      <c r="A1018" s="293" t="str">
        <f>Data!A708</f>
        <v>Wellesley Town Council</v>
      </c>
      <c r="B1018" s="140">
        <f>Data!E708</f>
        <v>43746</v>
      </c>
      <c r="C1018" s="142">
        <f t="shared" si="1356"/>
        <v>6159190</v>
      </c>
      <c r="D1018" s="142">
        <f t="shared" ref="D1018:W1018" si="1357">D1017</f>
        <v>22898188</v>
      </c>
      <c r="E1018" s="142">
        <f t="shared" si="1357"/>
        <v>6229645</v>
      </c>
      <c r="F1018" s="142">
        <f t="shared" si="1357"/>
        <v>57398692</v>
      </c>
      <c r="G1018" s="176">
        <f t="shared" si="1357"/>
        <v>30817800</v>
      </c>
      <c r="H1018" s="142">
        <f t="shared" si="1357"/>
        <v>2163555</v>
      </c>
      <c r="I1018" s="142">
        <f t="shared" si="1357"/>
        <v>20742853</v>
      </c>
      <c r="J1018" s="142">
        <f t="shared" si="1357"/>
        <v>4894244</v>
      </c>
      <c r="K1018" s="142">
        <f t="shared" si="1357"/>
        <v>10545148</v>
      </c>
      <c r="L1018" s="142">
        <f t="shared" si="1357"/>
        <v>66990000</v>
      </c>
      <c r="M1018" s="142">
        <f t="shared" si="1357"/>
        <v>201051</v>
      </c>
      <c r="N1018" s="142">
        <f t="shared" si="1357"/>
        <v>46740672</v>
      </c>
      <c r="O1018" s="142">
        <f t="shared" si="1357"/>
        <v>3559100</v>
      </c>
      <c r="P1018" s="142">
        <f t="shared" si="1357"/>
        <v>148000</v>
      </c>
      <c r="Q1018" s="142">
        <f t="shared" si="1357"/>
        <v>8858775</v>
      </c>
      <c r="R1018" s="142">
        <f t="shared" si="1357"/>
        <v>1371373</v>
      </c>
      <c r="S1018" s="142">
        <f t="shared" si="1357"/>
        <v>6147539</v>
      </c>
      <c r="T1018" s="142">
        <f t="shared" si="1357"/>
        <v>45478326</v>
      </c>
      <c r="U1018" s="142">
        <f t="shared" si="1357"/>
        <v>649103</v>
      </c>
      <c r="V1018" s="142">
        <f t="shared" si="1357"/>
        <v>11465</v>
      </c>
      <c r="W1018" s="142">
        <f t="shared" si="1357"/>
        <v>200314</v>
      </c>
      <c r="X1018" s="142"/>
      <c r="Y1018" s="142"/>
      <c r="Z1018" s="142"/>
      <c r="AA1018" s="142"/>
      <c r="AB1018" s="142"/>
      <c r="AC1018" s="142"/>
      <c r="AD1018" s="142"/>
      <c r="AE1018" s="142"/>
      <c r="AF1018" s="142"/>
      <c r="AG1018" s="168" t="s">
        <v>1206</v>
      </c>
      <c r="AH1018" s="144">
        <f t="shared" si="293"/>
        <v>342205033</v>
      </c>
      <c r="AI1018" s="145">
        <f t="shared" si="294"/>
        <v>43746</v>
      </c>
      <c r="AJ1018" s="144">
        <f t="shared" si="297"/>
        <v>1233</v>
      </c>
      <c r="AK1018" s="142">
        <v>1.0</v>
      </c>
      <c r="AL1018" s="146">
        <f t="shared" si="1039"/>
        <v>1233</v>
      </c>
      <c r="AM1018" s="168">
        <f>AM1016</f>
        <v>20</v>
      </c>
      <c r="AN1018" s="295"/>
      <c r="AO1018" s="295"/>
      <c r="AP1018" s="295"/>
      <c r="AQ1018" s="295"/>
      <c r="AR1018" s="295"/>
      <c r="AS1018" s="295"/>
      <c r="AT1018" s="295"/>
      <c r="AU1018" s="295"/>
      <c r="AV1018" s="295"/>
      <c r="AW1018" s="295"/>
      <c r="AX1018" s="295"/>
      <c r="AY1018" s="295"/>
      <c r="AZ1018" s="295"/>
      <c r="BA1018" s="295"/>
      <c r="BB1018" s="295"/>
    </row>
    <row r="1019">
      <c r="A1019" s="293" t="str">
        <f>Data!A621</f>
        <v>Berwick Town Council</v>
      </c>
      <c r="B1019" s="140">
        <f>Data!E621</f>
        <v>43746</v>
      </c>
      <c r="C1019" s="142">
        <f t="shared" si="1356"/>
        <v>6159190</v>
      </c>
      <c r="D1019" s="142">
        <f t="shared" ref="D1019:W1019" si="1358">D1018</f>
        <v>22898188</v>
      </c>
      <c r="E1019" s="142">
        <f t="shared" si="1358"/>
        <v>6229645</v>
      </c>
      <c r="F1019" s="142">
        <f t="shared" si="1358"/>
        <v>57398692</v>
      </c>
      <c r="G1019" s="176">
        <f t="shared" si="1358"/>
        <v>30817800</v>
      </c>
      <c r="H1019" s="142">
        <f t="shared" si="1358"/>
        <v>2163555</v>
      </c>
      <c r="I1019" s="142">
        <f t="shared" si="1358"/>
        <v>20742853</v>
      </c>
      <c r="J1019" s="142">
        <f t="shared" si="1358"/>
        <v>4894244</v>
      </c>
      <c r="K1019" s="142">
        <f t="shared" si="1358"/>
        <v>10545148</v>
      </c>
      <c r="L1019" s="142">
        <f t="shared" si="1358"/>
        <v>66990000</v>
      </c>
      <c r="M1019" s="142">
        <f t="shared" si="1358"/>
        <v>201051</v>
      </c>
      <c r="N1019" s="142">
        <f t="shared" si="1358"/>
        <v>46740672</v>
      </c>
      <c r="O1019" s="142">
        <f t="shared" si="1358"/>
        <v>3559100</v>
      </c>
      <c r="P1019" s="142">
        <f t="shared" si="1358"/>
        <v>148000</v>
      </c>
      <c r="Q1019" s="142">
        <f t="shared" si="1358"/>
        <v>8858775</v>
      </c>
      <c r="R1019" s="142">
        <f t="shared" si="1358"/>
        <v>1371373</v>
      </c>
      <c r="S1019" s="142">
        <f t="shared" si="1358"/>
        <v>6147539</v>
      </c>
      <c r="T1019" s="142">
        <f t="shared" si="1358"/>
        <v>45478326</v>
      </c>
      <c r="U1019" s="142">
        <f t="shared" si="1358"/>
        <v>649103</v>
      </c>
      <c r="V1019" s="142">
        <f t="shared" si="1358"/>
        <v>11465</v>
      </c>
      <c r="W1019" s="142">
        <f t="shared" si="1358"/>
        <v>200314</v>
      </c>
      <c r="X1019" s="142"/>
      <c r="Y1019" s="142"/>
      <c r="Z1019" s="142"/>
      <c r="AA1019" s="142"/>
      <c r="AB1019" s="142"/>
      <c r="AC1019" s="142"/>
      <c r="AD1019" s="142"/>
      <c r="AE1019" s="142"/>
      <c r="AF1019" s="142"/>
      <c r="AG1019" s="168" t="s">
        <v>1206</v>
      </c>
      <c r="AH1019" s="144">
        <f t="shared" si="293"/>
        <v>342205033</v>
      </c>
      <c r="AI1019" s="145">
        <f t="shared" si="294"/>
        <v>43746</v>
      </c>
      <c r="AJ1019" s="144">
        <f t="shared" si="297"/>
        <v>1234</v>
      </c>
      <c r="AK1019" s="142">
        <v>1.0</v>
      </c>
      <c r="AL1019" s="146">
        <f t="shared" si="1039"/>
        <v>1234</v>
      </c>
      <c r="AM1019" s="168">
        <f t="shared" ref="AM1019:AM1020" si="1360">AM1018</f>
        <v>20</v>
      </c>
      <c r="AN1019" s="295"/>
      <c r="AO1019" s="295"/>
      <c r="AP1019" s="295"/>
      <c r="AQ1019" s="295"/>
      <c r="AR1019" s="295"/>
      <c r="AS1019" s="295"/>
      <c r="AT1019" s="295"/>
      <c r="AU1019" s="295"/>
      <c r="AV1019" s="295"/>
      <c r="AW1019" s="295"/>
      <c r="AX1019" s="295"/>
      <c r="AY1019" s="295"/>
      <c r="AZ1019" s="295"/>
      <c r="BA1019" s="295"/>
      <c r="BB1019" s="295"/>
    </row>
    <row r="1020">
      <c r="A1020" s="293" t="str">
        <f>Data!A303</f>
        <v>Glemsford Parish Council</v>
      </c>
      <c r="B1020" s="140">
        <f>Data!E303</f>
        <v>43746</v>
      </c>
      <c r="C1020" s="142">
        <f t="shared" si="1356"/>
        <v>6159190</v>
      </c>
      <c r="D1020" s="142">
        <f t="shared" ref="D1020:W1020" si="1359">D1019</f>
        <v>22898188</v>
      </c>
      <c r="E1020" s="142">
        <f t="shared" si="1359"/>
        <v>6229645</v>
      </c>
      <c r="F1020" s="176">
        <f t="shared" si="1359"/>
        <v>57398692</v>
      </c>
      <c r="G1020" s="142">
        <f t="shared" si="1359"/>
        <v>30817800</v>
      </c>
      <c r="H1020" s="142">
        <f t="shared" si="1359"/>
        <v>2163555</v>
      </c>
      <c r="I1020" s="142">
        <f t="shared" si="1359"/>
        <v>20742853</v>
      </c>
      <c r="J1020" s="142">
        <f t="shared" si="1359"/>
        <v>4894244</v>
      </c>
      <c r="K1020" s="142">
        <f t="shared" si="1359"/>
        <v>10545148</v>
      </c>
      <c r="L1020" s="142">
        <f t="shared" si="1359"/>
        <v>66990000</v>
      </c>
      <c r="M1020" s="142">
        <f t="shared" si="1359"/>
        <v>201051</v>
      </c>
      <c r="N1020" s="142">
        <f t="shared" si="1359"/>
        <v>46740672</v>
      </c>
      <c r="O1020" s="142">
        <f t="shared" si="1359"/>
        <v>3559100</v>
      </c>
      <c r="P1020" s="142">
        <f t="shared" si="1359"/>
        <v>148000</v>
      </c>
      <c r="Q1020" s="142">
        <f t="shared" si="1359"/>
        <v>8858775</v>
      </c>
      <c r="R1020" s="142">
        <f t="shared" si="1359"/>
        <v>1371373</v>
      </c>
      <c r="S1020" s="142">
        <f t="shared" si="1359"/>
        <v>6147539</v>
      </c>
      <c r="T1020" s="142">
        <f t="shared" si="1359"/>
        <v>45478326</v>
      </c>
      <c r="U1020" s="142">
        <f t="shared" si="1359"/>
        <v>649103</v>
      </c>
      <c r="V1020" s="142">
        <f t="shared" si="1359"/>
        <v>11465</v>
      </c>
      <c r="W1020" s="142">
        <f t="shared" si="1359"/>
        <v>200314</v>
      </c>
      <c r="X1020" s="142"/>
      <c r="Y1020" s="142"/>
      <c r="Z1020" s="142"/>
      <c r="AA1020" s="142"/>
      <c r="AB1020" s="142"/>
      <c r="AC1020" s="142"/>
      <c r="AD1020" s="142"/>
      <c r="AE1020" s="142"/>
      <c r="AF1020" s="142"/>
      <c r="AG1020" s="168" t="s">
        <v>1284</v>
      </c>
      <c r="AH1020" s="144">
        <f t="shared" si="293"/>
        <v>342205033</v>
      </c>
      <c r="AI1020" s="145">
        <f t="shared" si="294"/>
        <v>43746</v>
      </c>
      <c r="AJ1020" s="144">
        <f t="shared" si="297"/>
        <v>1235</v>
      </c>
      <c r="AK1020" s="142">
        <v>1.0</v>
      </c>
      <c r="AL1020" s="146">
        <f t="shared" si="1039"/>
        <v>1235</v>
      </c>
      <c r="AM1020" s="168">
        <f t="shared" si="1360"/>
        <v>20</v>
      </c>
      <c r="AN1020" s="295"/>
      <c r="AO1020" s="295"/>
      <c r="AP1020" s="295"/>
      <c r="AQ1020" s="295"/>
      <c r="AR1020" s="295"/>
      <c r="AS1020" s="295"/>
      <c r="AT1020" s="295"/>
      <c r="AU1020" s="295"/>
      <c r="AV1020" s="295"/>
      <c r="AW1020" s="295"/>
      <c r="AX1020" s="295"/>
      <c r="AY1020" s="295"/>
      <c r="AZ1020" s="295"/>
      <c r="BA1020" s="295"/>
      <c r="BB1020" s="295"/>
    </row>
    <row r="1021">
      <c r="A1021" s="293" t="str">
        <f>Data!A532</f>
        <v>Surrey Heath Borough Council</v>
      </c>
      <c r="B1021" s="140">
        <f>Data!E532</f>
        <v>43747</v>
      </c>
      <c r="C1021" s="142">
        <f t="shared" si="1356"/>
        <v>6159190</v>
      </c>
      <c r="D1021" s="142">
        <f t="shared" ref="D1021:E1021" si="1361">D1020</f>
        <v>22898188</v>
      </c>
      <c r="E1021" s="142">
        <f t="shared" si="1361"/>
        <v>6229645</v>
      </c>
      <c r="F1021" s="176">
        <f t="shared" ref="F1021:F1022" si="1364">F1019</f>
        <v>57398692</v>
      </c>
      <c r="G1021" s="142">
        <f t="shared" ref="G1021:W1021" si="1362">G1020</f>
        <v>30817800</v>
      </c>
      <c r="H1021" s="142">
        <f t="shared" si="1362"/>
        <v>2163555</v>
      </c>
      <c r="I1021" s="142">
        <f t="shared" si="1362"/>
        <v>20742853</v>
      </c>
      <c r="J1021" s="142">
        <f t="shared" si="1362"/>
        <v>4894244</v>
      </c>
      <c r="K1021" s="142">
        <f t="shared" si="1362"/>
        <v>10545148</v>
      </c>
      <c r="L1021" s="142">
        <f t="shared" si="1362"/>
        <v>66990000</v>
      </c>
      <c r="M1021" s="142">
        <f t="shared" si="1362"/>
        <v>201051</v>
      </c>
      <c r="N1021" s="142">
        <f t="shared" si="1362"/>
        <v>46740672</v>
      </c>
      <c r="O1021" s="142">
        <f t="shared" si="1362"/>
        <v>3559100</v>
      </c>
      <c r="P1021" s="142">
        <f t="shared" si="1362"/>
        <v>148000</v>
      </c>
      <c r="Q1021" s="142">
        <f t="shared" si="1362"/>
        <v>8858775</v>
      </c>
      <c r="R1021" s="142">
        <f t="shared" si="1362"/>
        <v>1371373</v>
      </c>
      <c r="S1021" s="142">
        <f t="shared" si="1362"/>
        <v>6147539</v>
      </c>
      <c r="T1021" s="142">
        <f t="shared" si="1362"/>
        <v>45478326</v>
      </c>
      <c r="U1021" s="142">
        <f t="shared" si="1362"/>
        <v>649103</v>
      </c>
      <c r="V1021" s="142">
        <f t="shared" si="1362"/>
        <v>11465</v>
      </c>
      <c r="W1021" s="142">
        <f t="shared" si="1362"/>
        <v>200314</v>
      </c>
      <c r="X1021" s="142"/>
      <c r="Y1021" s="142"/>
      <c r="Z1021" s="142"/>
      <c r="AA1021" s="142"/>
      <c r="AB1021" s="142"/>
      <c r="AC1021" s="142"/>
      <c r="AD1021" s="142"/>
      <c r="AE1021" s="142"/>
      <c r="AF1021" s="142"/>
      <c r="AG1021" s="168" t="s">
        <v>1284</v>
      </c>
      <c r="AH1021" s="144">
        <f t="shared" si="293"/>
        <v>342205033</v>
      </c>
      <c r="AI1021" s="145">
        <f t="shared" si="294"/>
        <v>43747</v>
      </c>
      <c r="AJ1021" s="144">
        <f t="shared" si="297"/>
        <v>1236</v>
      </c>
      <c r="AK1021" s="142">
        <v>1.0</v>
      </c>
      <c r="AL1021" s="146">
        <f t="shared" si="1039"/>
        <v>1236</v>
      </c>
      <c r="AM1021" s="168">
        <f t="shared" ref="AM1021:AM1022" si="1366">AM1018</f>
        <v>20</v>
      </c>
      <c r="AN1021" s="295"/>
      <c r="AO1021" s="295"/>
      <c r="AP1021" s="295"/>
      <c r="AQ1021" s="295"/>
      <c r="AR1021" s="295"/>
      <c r="AS1021" s="295"/>
      <c r="AT1021" s="295"/>
      <c r="AU1021" s="295"/>
      <c r="AV1021" s="295"/>
      <c r="AW1021" s="295"/>
      <c r="AX1021" s="295"/>
      <c r="AY1021" s="295"/>
      <c r="AZ1021" s="295"/>
      <c r="BA1021" s="295"/>
      <c r="BB1021" s="295"/>
    </row>
    <row r="1022">
      <c r="A1022" s="293" t="str">
        <f>Data!A401</f>
        <v>Lytchett Matravers Parish Council</v>
      </c>
      <c r="B1022" s="140">
        <f>Data!E401</f>
        <v>43747</v>
      </c>
      <c r="C1022" s="142">
        <f t="shared" si="1356"/>
        <v>6159190</v>
      </c>
      <c r="D1022" s="142">
        <f t="shared" ref="D1022:E1022" si="1363">D1021</f>
        <v>22898188</v>
      </c>
      <c r="E1022" s="142">
        <f t="shared" si="1363"/>
        <v>6229645</v>
      </c>
      <c r="F1022" s="176">
        <f t="shared" si="1364"/>
        <v>57398692</v>
      </c>
      <c r="G1022" s="142">
        <f t="shared" ref="G1022:W1022" si="1365">G1021</f>
        <v>30817800</v>
      </c>
      <c r="H1022" s="142">
        <f t="shared" si="1365"/>
        <v>2163555</v>
      </c>
      <c r="I1022" s="142">
        <f t="shared" si="1365"/>
        <v>20742853</v>
      </c>
      <c r="J1022" s="142">
        <f t="shared" si="1365"/>
        <v>4894244</v>
      </c>
      <c r="K1022" s="142">
        <f t="shared" si="1365"/>
        <v>10545148</v>
      </c>
      <c r="L1022" s="142">
        <f t="shared" si="1365"/>
        <v>66990000</v>
      </c>
      <c r="M1022" s="142">
        <f t="shared" si="1365"/>
        <v>201051</v>
      </c>
      <c r="N1022" s="142">
        <f t="shared" si="1365"/>
        <v>46740672</v>
      </c>
      <c r="O1022" s="142">
        <f t="shared" si="1365"/>
        <v>3559100</v>
      </c>
      <c r="P1022" s="142">
        <f t="shared" si="1365"/>
        <v>148000</v>
      </c>
      <c r="Q1022" s="142">
        <f t="shared" si="1365"/>
        <v>8858775</v>
      </c>
      <c r="R1022" s="142">
        <f t="shared" si="1365"/>
        <v>1371373</v>
      </c>
      <c r="S1022" s="142">
        <f t="shared" si="1365"/>
        <v>6147539</v>
      </c>
      <c r="T1022" s="142">
        <f t="shared" si="1365"/>
        <v>45478326</v>
      </c>
      <c r="U1022" s="142">
        <f t="shared" si="1365"/>
        <v>649103</v>
      </c>
      <c r="V1022" s="142">
        <f t="shared" si="1365"/>
        <v>11465</v>
      </c>
      <c r="W1022" s="142">
        <f t="shared" si="1365"/>
        <v>200314</v>
      </c>
      <c r="X1022" s="142"/>
      <c r="Y1022" s="142"/>
      <c r="Z1022" s="142"/>
      <c r="AA1022" s="142"/>
      <c r="AB1022" s="142"/>
      <c r="AC1022" s="142"/>
      <c r="AD1022" s="142"/>
      <c r="AE1022" s="142"/>
      <c r="AF1022" s="142"/>
      <c r="AG1022" s="168" t="s">
        <v>1284</v>
      </c>
      <c r="AH1022" s="144">
        <f t="shared" si="293"/>
        <v>342205033</v>
      </c>
      <c r="AI1022" s="145">
        <f t="shared" si="294"/>
        <v>43747</v>
      </c>
      <c r="AJ1022" s="144">
        <f t="shared" si="297"/>
        <v>1237</v>
      </c>
      <c r="AK1022" s="142">
        <v>1.0</v>
      </c>
      <c r="AL1022" s="146">
        <f t="shared" si="1039"/>
        <v>1237</v>
      </c>
      <c r="AM1022" s="168">
        <f t="shared" si="1366"/>
        <v>20</v>
      </c>
      <c r="AN1022" s="295"/>
      <c r="AO1022" s="295"/>
      <c r="AP1022" s="295"/>
      <c r="AQ1022" s="295"/>
      <c r="AR1022" s="295"/>
      <c r="AS1022" s="295"/>
      <c r="AT1022" s="295"/>
      <c r="AU1022" s="295"/>
      <c r="AV1022" s="295"/>
      <c r="AW1022" s="295"/>
      <c r="AX1022" s="295"/>
      <c r="AY1022" s="295"/>
      <c r="AZ1022" s="295"/>
      <c r="BA1022" s="295"/>
      <c r="BB1022" s="295"/>
    </row>
    <row r="1023">
      <c r="A1023" s="293" t="str">
        <f>Data!A707</f>
        <v>Waterloo Regional Council</v>
      </c>
      <c r="B1023" s="140">
        <f>Data!E707</f>
        <v>43747</v>
      </c>
      <c r="C1023" s="142">
        <f t="shared" si="1356"/>
        <v>6159190</v>
      </c>
      <c r="D1023" s="142">
        <f t="shared" ref="D1023:W1023" si="1367">D1022</f>
        <v>22898188</v>
      </c>
      <c r="E1023" s="142">
        <f t="shared" si="1367"/>
        <v>6229645</v>
      </c>
      <c r="F1023" s="142">
        <f t="shared" si="1367"/>
        <v>57398692</v>
      </c>
      <c r="G1023" s="176">
        <f t="shared" si="1367"/>
        <v>30817800</v>
      </c>
      <c r="H1023" s="142">
        <f t="shared" si="1367"/>
        <v>2163555</v>
      </c>
      <c r="I1023" s="142">
        <f t="shared" si="1367"/>
        <v>20742853</v>
      </c>
      <c r="J1023" s="142">
        <f t="shared" si="1367"/>
        <v>4894244</v>
      </c>
      <c r="K1023" s="142">
        <f t="shared" si="1367"/>
        <v>10545148</v>
      </c>
      <c r="L1023" s="142">
        <f t="shared" si="1367"/>
        <v>66990000</v>
      </c>
      <c r="M1023" s="142">
        <f t="shared" si="1367"/>
        <v>201051</v>
      </c>
      <c r="N1023" s="142">
        <f t="shared" si="1367"/>
        <v>46740672</v>
      </c>
      <c r="O1023" s="142">
        <f t="shared" si="1367"/>
        <v>3559100</v>
      </c>
      <c r="P1023" s="142">
        <f t="shared" si="1367"/>
        <v>148000</v>
      </c>
      <c r="Q1023" s="142">
        <f t="shared" si="1367"/>
        <v>8858775</v>
      </c>
      <c r="R1023" s="142">
        <f t="shared" si="1367"/>
        <v>1371373</v>
      </c>
      <c r="S1023" s="142">
        <f t="shared" si="1367"/>
        <v>6147539</v>
      </c>
      <c r="T1023" s="142">
        <f t="shared" si="1367"/>
        <v>45478326</v>
      </c>
      <c r="U1023" s="142">
        <f t="shared" si="1367"/>
        <v>649103</v>
      </c>
      <c r="V1023" s="142">
        <f t="shared" si="1367"/>
        <v>11465</v>
      </c>
      <c r="W1023" s="142">
        <f t="shared" si="1367"/>
        <v>200314</v>
      </c>
      <c r="X1023" s="142"/>
      <c r="Y1023" s="142"/>
      <c r="Z1023" s="142"/>
      <c r="AA1023" s="142"/>
      <c r="AB1023" s="142"/>
      <c r="AC1023" s="142"/>
      <c r="AD1023" s="142"/>
      <c r="AE1023" s="142"/>
      <c r="AF1023" s="142"/>
      <c r="AG1023" s="168" t="s">
        <v>1206</v>
      </c>
      <c r="AH1023" s="144">
        <f t="shared" si="293"/>
        <v>342205033</v>
      </c>
      <c r="AI1023" s="145">
        <f t="shared" si="294"/>
        <v>43747</v>
      </c>
      <c r="AJ1023" s="144">
        <f t="shared" si="297"/>
        <v>1238</v>
      </c>
      <c r="AK1023" s="142">
        <v>1.0</v>
      </c>
      <c r="AL1023" s="146">
        <f t="shared" si="1039"/>
        <v>1238</v>
      </c>
      <c r="AM1023" s="168">
        <f>AM1018</f>
        <v>20</v>
      </c>
      <c r="AN1023" s="295"/>
      <c r="AO1023" s="295"/>
      <c r="AP1023" s="295"/>
      <c r="AQ1023" s="295"/>
      <c r="AR1023" s="295"/>
      <c r="AS1023" s="295"/>
      <c r="AT1023" s="295"/>
      <c r="AU1023" s="295"/>
      <c r="AV1023" s="295"/>
      <c r="AW1023" s="295"/>
      <c r="AX1023" s="295"/>
      <c r="AY1023" s="295"/>
      <c r="AZ1023" s="295"/>
      <c r="BA1023" s="295"/>
      <c r="BB1023" s="295"/>
    </row>
    <row r="1024">
      <c r="A1024" s="293" t="str">
        <f>Data!A718</f>
        <v>Yukon Legislative Assembly</v>
      </c>
      <c r="B1024" s="140">
        <f>Data!E718</f>
        <v>43748</v>
      </c>
      <c r="C1024" s="142">
        <f t="shared" si="1356"/>
        <v>6159190</v>
      </c>
      <c r="D1024" s="142">
        <f t="shared" ref="D1024:W1024" si="1368">D1023</f>
        <v>22898188</v>
      </c>
      <c r="E1024" s="142">
        <f t="shared" si="1368"/>
        <v>6229645</v>
      </c>
      <c r="F1024" s="142">
        <f t="shared" si="1368"/>
        <v>57398692</v>
      </c>
      <c r="G1024" s="176">
        <f t="shared" si="1368"/>
        <v>30817800</v>
      </c>
      <c r="H1024" s="142">
        <f t="shared" si="1368"/>
        <v>2163555</v>
      </c>
      <c r="I1024" s="142">
        <f t="shared" si="1368"/>
        <v>20742853</v>
      </c>
      <c r="J1024" s="142">
        <f t="shared" si="1368"/>
        <v>4894244</v>
      </c>
      <c r="K1024" s="142">
        <f t="shared" si="1368"/>
        <v>10545148</v>
      </c>
      <c r="L1024" s="142">
        <f t="shared" si="1368"/>
        <v>66990000</v>
      </c>
      <c r="M1024" s="142">
        <f t="shared" si="1368"/>
        <v>201051</v>
      </c>
      <c r="N1024" s="142">
        <f t="shared" si="1368"/>
        <v>46740672</v>
      </c>
      <c r="O1024" s="142">
        <f t="shared" si="1368"/>
        <v>3559100</v>
      </c>
      <c r="P1024" s="142">
        <f t="shared" si="1368"/>
        <v>148000</v>
      </c>
      <c r="Q1024" s="142">
        <f t="shared" si="1368"/>
        <v>8858775</v>
      </c>
      <c r="R1024" s="142">
        <f t="shared" si="1368"/>
        <v>1371373</v>
      </c>
      <c r="S1024" s="142">
        <f t="shared" si="1368"/>
        <v>6147539</v>
      </c>
      <c r="T1024" s="142">
        <f t="shared" si="1368"/>
        <v>45478326</v>
      </c>
      <c r="U1024" s="142">
        <f t="shared" si="1368"/>
        <v>649103</v>
      </c>
      <c r="V1024" s="142">
        <f t="shared" si="1368"/>
        <v>11465</v>
      </c>
      <c r="W1024" s="142">
        <f t="shared" si="1368"/>
        <v>200314</v>
      </c>
      <c r="X1024" s="142"/>
      <c r="Y1024" s="142"/>
      <c r="Z1024" s="142"/>
      <c r="AA1024" s="142"/>
      <c r="AB1024" s="142"/>
      <c r="AC1024" s="142"/>
      <c r="AD1024" s="142"/>
      <c r="AE1024" s="142"/>
      <c r="AF1024" s="142"/>
      <c r="AG1024" s="168" t="s">
        <v>1206</v>
      </c>
      <c r="AH1024" s="144">
        <f t="shared" si="293"/>
        <v>342205033</v>
      </c>
      <c r="AI1024" s="145">
        <f t="shared" si="294"/>
        <v>43748</v>
      </c>
      <c r="AJ1024" s="144">
        <f t="shared" si="297"/>
        <v>1239</v>
      </c>
      <c r="AK1024" s="142">
        <v>1.0</v>
      </c>
      <c r="AL1024" s="146">
        <f t="shared" si="1039"/>
        <v>1239</v>
      </c>
      <c r="AM1024" s="168">
        <f t="shared" ref="AM1024:AM1028" si="1370">AM1023</f>
        <v>20</v>
      </c>
      <c r="AN1024" s="295"/>
      <c r="AO1024" s="295"/>
      <c r="AP1024" s="295"/>
      <c r="AQ1024" s="295"/>
      <c r="AR1024" s="295"/>
      <c r="AS1024" s="295"/>
      <c r="AT1024" s="295"/>
      <c r="AU1024" s="295"/>
      <c r="AV1024" s="295"/>
      <c r="AW1024" s="295"/>
      <c r="AX1024" s="295"/>
      <c r="AY1024" s="295"/>
      <c r="AZ1024" s="295"/>
      <c r="BA1024" s="295"/>
      <c r="BB1024" s="295"/>
    </row>
    <row r="1025">
      <c r="A1025" s="293" t="str">
        <f>Data!A1089</f>
        <v>Majorca (Mallorca) Council</v>
      </c>
      <c r="B1025" s="140">
        <f>Data!E1089</f>
        <v>43748</v>
      </c>
      <c r="C1025" s="142">
        <f t="shared" si="1356"/>
        <v>6159190</v>
      </c>
      <c r="D1025" s="142">
        <f t="shared" ref="D1025:W1025" si="1369">D1024</f>
        <v>22898188</v>
      </c>
      <c r="E1025" s="142">
        <f t="shared" si="1369"/>
        <v>6229645</v>
      </c>
      <c r="F1025" s="142">
        <f t="shared" si="1369"/>
        <v>57398692</v>
      </c>
      <c r="G1025" s="142">
        <f t="shared" si="1369"/>
        <v>30817800</v>
      </c>
      <c r="H1025" s="142">
        <f t="shared" si="1369"/>
        <v>2163555</v>
      </c>
      <c r="I1025" s="142">
        <f t="shared" si="1369"/>
        <v>20742853</v>
      </c>
      <c r="J1025" s="142">
        <f t="shared" si="1369"/>
        <v>4894244</v>
      </c>
      <c r="K1025" s="142">
        <f t="shared" si="1369"/>
        <v>10545148</v>
      </c>
      <c r="L1025" s="142">
        <f t="shared" si="1369"/>
        <v>66990000</v>
      </c>
      <c r="M1025" s="142">
        <f t="shared" si="1369"/>
        <v>201051</v>
      </c>
      <c r="N1025" s="176">
        <f t="shared" si="1369"/>
        <v>46740672</v>
      </c>
      <c r="O1025" s="142">
        <f t="shared" si="1369"/>
        <v>3559100</v>
      </c>
      <c r="P1025" s="142">
        <f t="shared" si="1369"/>
        <v>148000</v>
      </c>
      <c r="Q1025" s="142">
        <f t="shared" si="1369"/>
        <v>8858775</v>
      </c>
      <c r="R1025" s="142">
        <f t="shared" si="1369"/>
        <v>1371373</v>
      </c>
      <c r="S1025" s="142">
        <f t="shared" si="1369"/>
        <v>6147539</v>
      </c>
      <c r="T1025" s="142">
        <f t="shared" si="1369"/>
        <v>45478326</v>
      </c>
      <c r="U1025" s="142">
        <f t="shared" si="1369"/>
        <v>649103</v>
      </c>
      <c r="V1025" s="142">
        <f t="shared" si="1369"/>
        <v>11465</v>
      </c>
      <c r="W1025" s="142">
        <f t="shared" si="1369"/>
        <v>200314</v>
      </c>
      <c r="X1025" s="142"/>
      <c r="Y1025" s="142"/>
      <c r="Z1025" s="142"/>
      <c r="AA1025" s="142"/>
      <c r="AB1025" s="142"/>
      <c r="AC1025" s="142"/>
      <c r="AD1025" s="142"/>
      <c r="AE1025" s="142"/>
      <c r="AF1025" s="142"/>
      <c r="AG1025" s="168" t="s">
        <v>2805</v>
      </c>
      <c r="AH1025" s="144">
        <f t="shared" si="293"/>
        <v>342205033</v>
      </c>
      <c r="AI1025" s="145">
        <f t="shared" si="294"/>
        <v>43748</v>
      </c>
      <c r="AJ1025" s="144">
        <f t="shared" si="297"/>
        <v>1240</v>
      </c>
      <c r="AK1025" s="142">
        <v>1.0</v>
      </c>
      <c r="AL1025" s="146">
        <f t="shared" si="1039"/>
        <v>1240</v>
      </c>
      <c r="AM1025" s="168">
        <f t="shared" si="1370"/>
        <v>20</v>
      </c>
      <c r="AN1025" s="295"/>
      <c r="AO1025" s="295"/>
      <c r="AP1025" s="295"/>
      <c r="AQ1025" s="295"/>
      <c r="AR1025" s="295"/>
      <c r="AS1025" s="295"/>
      <c r="AT1025" s="295"/>
      <c r="AU1025" s="295"/>
      <c r="AV1025" s="295"/>
      <c r="AW1025" s="295"/>
      <c r="AX1025" s="295"/>
      <c r="AY1025" s="295"/>
      <c r="AZ1025" s="295"/>
      <c r="BA1025" s="295"/>
      <c r="BB1025" s="295"/>
    </row>
    <row r="1026">
      <c r="A1026" s="293" t="str">
        <f>Data!A906</f>
        <v>Castelfranco Emilia Town Council</v>
      </c>
      <c r="B1026" s="140">
        <f>Data!E906</f>
        <v>43748</v>
      </c>
      <c r="C1026" s="142">
        <f t="shared" si="1356"/>
        <v>6159190</v>
      </c>
      <c r="D1026" s="142">
        <f t="shared" ref="D1026:W1026" si="1371">D1025</f>
        <v>22898188</v>
      </c>
      <c r="E1026" s="142">
        <f t="shared" si="1371"/>
        <v>6229645</v>
      </c>
      <c r="F1026" s="142">
        <f t="shared" si="1371"/>
        <v>57398692</v>
      </c>
      <c r="G1026" s="142">
        <f t="shared" si="1371"/>
        <v>30817800</v>
      </c>
      <c r="H1026" s="142">
        <f t="shared" si="1371"/>
        <v>2163555</v>
      </c>
      <c r="I1026" s="176">
        <f t="shared" si="1371"/>
        <v>20742853</v>
      </c>
      <c r="J1026" s="142">
        <f t="shared" si="1371"/>
        <v>4894244</v>
      </c>
      <c r="K1026" s="142">
        <f t="shared" si="1371"/>
        <v>10545148</v>
      </c>
      <c r="L1026" s="142">
        <f t="shared" si="1371"/>
        <v>66990000</v>
      </c>
      <c r="M1026" s="142">
        <f t="shared" si="1371"/>
        <v>201051</v>
      </c>
      <c r="N1026" s="142">
        <f t="shared" si="1371"/>
        <v>46740672</v>
      </c>
      <c r="O1026" s="142">
        <f t="shared" si="1371"/>
        <v>3559100</v>
      </c>
      <c r="P1026" s="142">
        <f t="shared" si="1371"/>
        <v>148000</v>
      </c>
      <c r="Q1026" s="142">
        <f t="shared" si="1371"/>
        <v>8858775</v>
      </c>
      <c r="R1026" s="142">
        <f t="shared" si="1371"/>
        <v>1371373</v>
      </c>
      <c r="S1026" s="142">
        <f t="shared" si="1371"/>
        <v>6147539</v>
      </c>
      <c r="T1026" s="142">
        <f t="shared" si="1371"/>
        <v>45478326</v>
      </c>
      <c r="U1026" s="142">
        <f t="shared" si="1371"/>
        <v>649103</v>
      </c>
      <c r="V1026" s="142">
        <f t="shared" si="1371"/>
        <v>11465</v>
      </c>
      <c r="W1026" s="142">
        <f t="shared" si="1371"/>
        <v>200314</v>
      </c>
      <c r="X1026" s="142"/>
      <c r="Y1026" s="142"/>
      <c r="Z1026" s="142"/>
      <c r="AA1026" s="142"/>
      <c r="AB1026" s="142"/>
      <c r="AC1026" s="142"/>
      <c r="AD1026" s="142"/>
      <c r="AE1026" s="142"/>
      <c r="AF1026" s="142"/>
      <c r="AG1026" s="168" t="s">
        <v>2288</v>
      </c>
      <c r="AH1026" s="144">
        <f t="shared" si="293"/>
        <v>342205033</v>
      </c>
      <c r="AI1026" s="145">
        <f t="shared" si="294"/>
        <v>43748</v>
      </c>
      <c r="AJ1026" s="144">
        <f t="shared" si="297"/>
        <v>1241</v>
      </c>
      <c r="AK1026" s="142">
        <v>1.0</v>
      </c>
      <c r="AL1026" s="146">
        <f t="shared" si="1039"/>
        <v>1241</v>
      </c>
      <c r="AM1026" s="168">
        <f t="shared" si="1370"/>
        <v>20</v>
      </c>
      <c r="AN1026" s="295"/>
      <c r="AO1026" s="295"/>
      <c r="AP1026" s="295"/>
      <c r="AQ1026" s="295"/>
      <c r="AR1026" s="295"/>
      <c r="AS1026" s="295"/>
      <c r="AT1026" s="295"/>
      <c r="AU1026" s="295"/>
      <c r="AV1026" s="295"/>
      <c r="AW1026" s="295"/>
      <c r="AX1026" s="295"/>
      <c r="AY1026" s="295"/>
      <c r="AZ1026" s="295"/>
      <c r="BA1026" s="295"/>
      <c r="BB1026" s="295"/>
    </row>
    <row r="1027">
      <c r="A1027" s="293" t="str">
        <f>Data!A320</f>
        <v>Harden Village Council</v>
      </c>
      <c r="B1027" s="140">
        <f>Data!E320</f>
        <v>43748</v>
      </c>
      <c r="C1027" s="142">
        <f t="shared" si="1356"/>
        <v>6159190</v>
      </c>
      <c r="D1027" s="142">
        <f t="shared" ref="D1027:W1027" si="1372">D1026</f>
        <v>22898188</v>
      </c>
      <c r="E1027" s="142">
        <f t="shared" si="1372"/>
        <v>6229645</v>
      </c>
      <c r="F1027" s="176">
        <f t="shared" si="1372"/>
        <v>57398692</v>
      </c>
      <c r="G1027" s="142">
        <f t="shared" si="1372"/>
        <v>30817800</v>
      </c>
      <c r="H1027" s="142">
        <f t="shared" si="1372"/>
        <v>2163555</v>
      </c>
      <c r="I1027" s="142">
        <f t="shared" si="1372"/>
        <v>20742853</v>
      </c>
      <c r="J1027" s="142">
        <f t="shared" si="1372"/>
        <v>4894244</v>
      </c>
      <c r="K1027" s="142">
        <f t="shared" si="1372"/>
        <v>10545148</v>
      </c>
      <c r="L1027" s="142">
        <f t="shared" si="1372"/>
        <v>66990000</v>
      </c>
      <c r="M1027" s="142">
        <f t="shared" si="1372"/>
        <v>201051</v>
      </c>
      <c r="N1027" s="142">
        <f t="shared" si="1372"/>
        <v>46740672</v>
      </c>
      <c r="O1027" s="142">
        <f t="shared" si="1372"/>
        <v>3559100</v>
      </c>
      <c r="P1027" s="142">
        <f t="shared" si="1372"/>
        <v>148000</v>
      </c>
      <c r="Q1027" s="142">
        <f t="shared" si="1372"/>
        <v>8858775</v>
      </c>
      <c r="R1027" s="142">
        <f t="shared" si="1372"/>
        <v>1371373</v>
      </c>
      <c r="S1027" s="142">
        <f t="shared" si="1372"/>
        <v>6147539</v>
      </c>
      <c r="T1027" s="142">
        <f t="shared" si="1372"/>
        <v>45478326</v>
      </c>
      <c r="U1027" s="142">
        <f t="shared" si="1372"/>
        <v>649103</v>
      </c>
      <c r="V1027" s="142">
        <f t="shared" si="1372"/>
        <v>11465</v>
      </c>
      <c r="W1027" s="142">
        <f t="shared" si="1372"/>
        <v>200314</v>
      </c>
      <c r="X1027" s="142"/>
      <c r="Y1027" s="142"/>
      <c r="Z1027" s="142"/>
      <c r="AA1027" s="142"/>
      <c r="AB1027" s="142"/>
      <c r="AC1027" s="142"/>
      <c r="AD1027" s="142"/>
      <c r="AE1027" s="142"/>
      <c r="AF1027" s="142"/>
      <c r="AG1027" s="168" t="s">
        <v>1284</v>
      </c>
      <c r="AH1027" s="144">
        <f t="shared" si="293"/>
        <v>342205033</v>
      </c>
      <c r="AI1027" s="145">
        <f t="shared" si="294"/>
        <v>43748</v>
      </c>
      <c r="AJ1027" s="144">
        <f t="shared" si="297"/>
        <v>1242</v>
      </c>
      <c r="AK1027" s="142">
        <v>1.0</v>
      </c>
      <c r="AL1027" s="146">
        <f t="shared" si="1039"/>
        <v>1242</v>
      </c>
      <c r="AM1027" s="168">
        <f t="shared" si="1370"/>
        <v>20</v>
      </c>
      <c r="AN1027" s="295"/>
      <c r="AO1027" s="295"/>
      <c r="AP1027" s="295"/>
      <c r="AQ1027" s="295"/>
      <c r="AR1027" s="295"/>
      <c r="AS1027" s="295"/>
      <c r="AT1027" s="295"/>
      <c r="AU1027" s="295"/>
      <c r="AV1027" s="295"/>
      <c r="AW1027" s="295"/>
      <c r="AX1027" s="295"/>
      <c r="AY1027" s="295"/>
      <c r="AZ1027" s="295"/>
      <c r="BA1027" s="295"/>
      <c r="BB1027" s="295"/>
    </row>
    <row r="1028">
      <c r="A1028" s="293" t="str">
        <f>Data!A481</f>
        <v>Ryedale District Council</v>
      </c>
      <c r="B1028" s="140">
        <f>Data!E481</f>
        <v>43748</v>
      </c>
      <c r="C1028" s="142">
        <f t="shared" si="1356"/>
        <v>6159190</v>
      </c>
      <c r="D1028" s="142">
        <f t="shared" ref="D1028:E1028" si="1373">D1027</f>
        <v>22898188</v>
      </c>
      <c r="E1028" s="142">
        <f t="shared" si="1373"/>
        <v>6229645</v>
      </c>
      <c r="F1028" s="296">
        <f>Data!D481+F1027</f>
        <v>57453612</v>
      </c>
      <c r="G1028" s="142">
        <f t="shared" ref="G1028:W1028" si="1374">G1027</f>
        <v>30817800</v>
      </c>
      <c r="H1028" s="142">
        <f t="shared" si="1374"/>
        <v>2163555</v>
      </c>
      <c r="I1028" s="142">
        <f t="shared" si="1374"/>
        <v>20742853</v>
      </c>
      <c r="J1028" s="142">
        <f t="shared" si="1374"/>
        <v>4894244</v>
      </c>
      <c r="K1028" s="142">
        <f t="shared" si="1374"/>
        <v>10545148</v>
      </c>
      <c r="L1028" s="142">
        <f t="shared" si="1374"/>
        <v>66990000</v>
      </c>
      <c r="M1028" s="142">
        <f t="shared" si="1374"/>
        <v>201051</v>
      </c>
      <c r="N1028" s="142">
        <f t="shared" si="1374"/>
        <v>46740672</v>
      </c>
      <c r="O1028" s="142">
        <f t="shared" si="1374"/>
        <v>3559100</v>
      </c>
      <c r="P1028" s="142">
        <f t="shared" si="1374"/>
        <v>148000</v>
      </c>
      <c r="Q1028" s="142">
        <f t="shared" si="1374"/>
        <v>8858775</v>
      </c>
      <c r="R1028" s="142">
        <f t="shared" si="1374"/>
        <v>1371373</v>
      </c>
      <c r="S1028" s="142">
        <f t="shared" si="1374"/>
        <v>6147539</v>
      </c>
      <c r="T1028" s="142">
        <f t="shared" si="1374"/>
        <v>45478326</v>
      </c>
      <c r="U1028" s="142">
        <f t="shared" si="1374"/>
        <v>649103</v>
      </c>
      <c r="V1028" s="142">
        <f t="shared" si="1374"/>
        <v>11465</v>
      </c>
      <c r="W1028" s="142">
        <f t="shared" si="1374"/>
        <v>200314</v>
      </c>
      <c r="X1028" s="142"/>
      <c r="Y1028" s="142"/>
      <c r="Z1028" s="142"/>
      <c r="AA1028" s="142"/>
      <c r="AB1028" s="142"/>
      <c r="AC1028" s="142"/>
      <c r="AD1028" s="142"/>
      <c r="AE1028" s="142"/>
      <c r="AF1028" s="142"/>
      <c r="AG1028" s="168" t="s">
        <v>1284</v>
      </c>
      <c r="AH1028" s="144">
        <f t="shared" si="293"/>
        <v>342259953</v>
      </c>
      <c r="AI1028" s="145">
        <f t="shared" si="294"/>
        <v>43748</v>
      </c>
      <c r="AJ1028" s="144">
        <f t="shared" si="297"/>
        <v>1243</v>
      </c>
      <c r="AK1028" s="142">
        <v>1.0</v>
      </c>
      <c r="AL1028" s="146">
        <f t="shared" si="1039"/>
        <v>1243</v>
      </c>
      <c r="AM1028" s="168">
        <f t="shared" si="1370"/>
        <v>20</v>
      </c>
      <c r="AN1028" s="295"/>
      <c r="AO1028" s="295"/>
      <c r="AP1028" s="295"/>
      <c r="AQ1028" s="295"/>
      <c r="AR1028" s="295"/>
      <c r="AS1028" s="295"/>
      <c r="AT1028" s="295"/>
      <c r="AU1028" s="295"/>
      <c r="AV1028" s="295"/>
      <c r="AW1028" s="295"/>
      <c r="AX1028" s="295"/>
      <c r="AY1028" s="295"/>
      <c r="AZ1028" s="295"/>
      <c r="BA1028" s="295"/>
      <c r="BB1028" s="295"/>
    </row>
    <row r="1029">
      <c r="A1029" s="287" t="s">
        <v>1845</v>
      </c>
      <c r="B1029" s="288">
        <v>43752.0</v>
      </c>
      <c r="C1029" s="289">
        <f t="shared" si="1356"/>
        <v>6159190</v>
      </c>
      <c r="D1029" s="289">
        <f t="shared" ref="D1029:W1029" si="1375">D1028</f>
        <v>22898188</v>
      </c>
      <c r="E1029" s="289">
        <f t="shared" si="1375"/>
        <v>6229645</v>
      </c>
      <c r="F1029" s="289">
        <f t="shared" si="1375"/>
        <v>57453612</v>
      </c>
      <c r="G1029" s="289">
        <f t="shared" si="1375"/>
        <v>30817800</v>
      </c>
      <c r="H1029" s="289">
        <f t="shared" si="1375"/>
        <v>2163555</v>
      </c>
      <c r="I1029" s="289">
        <f t="shared" si="1375"/>
        <v>20742853</v>
      </c>
      <c r="J1029" s="289">
        <f t="shared" si="1375"/>
        <v>4894244</v>
      </c>
      <c r="K1029" s="289">
        <f t="shared" si="1375"/>
        <v>10545148</v>
      </c>
      <c r="L1029" s="289">
        <f t="shared" si="1375"/>
        <v>66990000</v>
      </c>
      <c r="M1029" s="289">
        <f t="shared" si="1375"/>
        <v>201051</v>
      </c>
      <c r="N1029" s="289">
        <f t="shared" si="1375"/>
        <v>46740672</v>
      </c>
      <c r="O1029" s="289">
        <f t="shared" si="1375"/>
        <v>3559100</v>
      </c>
      <c r="P1029" s="289">
        <f t="shared" si="1375"/>
        <v>148000</v>
      </c>
      <c r="Q1029" s="289">
        <f t="shared" si="1375"/>
        <v>8858775</v>
      </c>
      <c r="R1029" s="289">
        <f t="shared" si="1375"/>
        <v>1371373</v>
      </c>
      <c r="S1029" s="289">
        <f t="shared" si="1375"/>
        <v>6147539</v>
      </c>
      <c r="T1029" s="289">
        <f t="shared" si="1375"/>
        <v>45478326</v>
      </c>
      <c r="U1029" s="289">
        <f t="shared" si="1375"/>
        <v>649103</v>
      </c>
      <c r="V1029" s="289">
        <f t="shared" si="1375"/>
        <v>11465</v>
      </c>
      <c r="W1029" s="289">
        <f t="shared" si="1375"/>
        <v>200314</v>
      </c>
      <c r="X1029" s="289"/>
      <c r="Y1029" s="289"/>
      <c r="Z1029" s="289"/>
      <c r="AA1029" s="289"/>
      <c r="AB1029" s="289"/>
      <c r="AC1029" s="289"/>
      <c r="AD1029" s="289"/>
      <c r="AE1029" s="289"/>
      <c r="AF1029" s="289"/>
      <c r="AG1029" s="291" t="s">
        <v>1049</v>
      </c>
      <c r="AH1029" s="153">
        <f t="shared" si="293"/>
        <v>342259953</v>
      </c>
      <c r="AI1029" s="154">
        <f t="shared" si="294"/>
        <v>43752</v>
      </c>
      <c r="AJ1029" s="144">
        <f t="shared" si="297"/>
        <v>1244</v>
      </c>
      <c r="AK1029" s="289">
        <v>1.0</v>
      </c>
      <c r="AL1029" s="155">
        <f t="shared" si="1039"/>
        <v>1244</v>
      </c>
      <c r="AM1029" s="291">
        <f>AM1027</f>
        <v>20</v>
      </c>
      <c r="AN1029" s="297"/>
      <c r="AO1029" s="297"/>
      <c r="AP1029" s="297"/>
      <c r="AQ1029" s="297"/>
      <c r="AR1029" s="297"/>
      <c r="AS1029" s="297"/>
      <c r="AT1029" s="297"/>
      <c r="AU1029" s="297"/>
      <c r="AV1029" s="297"/>
      <c r="AW1029" s="297"/>
      <c r="AX1029" s="297"/>
      <c r="AY1029" s="297"/>
      <c r="AZ1029" s="297"/>
      <c r="BA1029" s="297"/>
      <c r="BB1029" s="297"/>
    </row>
    <row r="1030">
      <c r="A1030" s="293" t="str">
        <f>Data!A78</f>
        <v>Murray Bridge Council</v>
      </c>
      <c r="B1030" s="140">
        <f>Data!E78</f>
        <v>43752</v>
      </c>
      <c r="C1030" s="210">
        <f>Data!D78+C1029</f>
        <v>6180925</v>
      </c>
      <c r="D1030" s="142">
        <f t="shared" ref="D1030:W1030" si="1376">D1029</f>
        <v>22898188</v>
      </c>
      <c r="E1030" s="142">
        <f t="shared" si="1376"/>
        <v>6229645</v>
      </c>
      <c r="F1030" s="142">
        <f t="shared" si="1376"/>
        <v>57453612</v>
      </c>
      <c r="G1030" s="142">
        <f t="shared" si="1376"/>
        <v>30817800</v>
      </c>
      <c r="H1030" s="142">
        <f t="shared" si="1376"/>
        <v>2163555</v>
      </c>
      <c r="I1030" s="142">
        <f t="shared" si="1376"/>
        <v>20742853</v>
      </c>
      <c r="J1030" s="142">
        <f t="shared" si="1376"/>
        <v>4894244</v>
      </c>
      <c r="K1030" s="142">
        <f t="shared" si="1376"/>
        <v>10545148</v>
      </c>
      <c r="L1030" s="142">
        <f t="shared" si="1376"/>
        <v>66990000</v>
      </c>
      <c r="M1030" s="142">
        <f t="shared" si="1376"/>
        <v>201051</v>
      </c>
      <c r="N1030" s="142">
        <f t="shared" si="1376"/>
        <v>46740672</v>
      </c>
      <c r="O1030" s="142">
        <f t="shared" si="1376"/>
        <v>3559100</v>
      </c>
      <c r="P1030" s="142">
        <f t="shared" si="1376"/>
        <v>148000</v>
      </c>
      <c r="Q1030" s="142">
        <f t="shared" si="1376"/>
        <v>8858775</v>
      </c>
      <c r="R1030" s="142">
        <f t="shared" si="1376"/>
        <v>1371373</v>
      </c>
      <c r="S1030" s="142">
        <f t="shared" si="1376"/>
        <v>6147539</v>
      </c>
      <c r="T1030" s="142">
        <f t="shared" si="1376"/>
        <v>45478326</v>
      </c>
      <c r="U1030" s="142">
        <f t="shared" si="1376"/>
        <v>649103</v>
      </c>
      <c r="V1030" s="142">
        <f t="shared" si="1376"/>
        <v>11465</v>
      </c>
      <c r="W1030" s="142">
        <f t="shared" si="1376"/>
        <v>200314</v>
      </c>
      <c r="X1030" s="142"/>
      <c r="Y1030" s="142"/>
      <c r="Z1030" s="142"/>
      <c r="AA1030" s="142"/>
      <c r="AB1030" s="142"/>
      <c r="AC1030" s="142"/>
      <c r="AD1030" s="142"/>
      <c r="AE1030" s="142"/>
      <c r="AF1030" s="142"/>
      <c r="AG1030" s="168" t="s">
        <v>974</v>
      </c>
      <c r="AH1030" s="144">
        <f t="shared" si="293"/>
        <v>342281688</v>
      </c>
      <c r="AI1030" s="145">
        <f t="shared" si="294"/>
        <v>43752</v>
      </c>
      <c r="AJ1030" s="144">
        <f t="shared" si="297"/>
        <v>1245</v>
      </c>
      <c r="AK1030" s="142">
        <v>1.0</v>
      </c>
      <c r="AL1030" s="146">
        <f t="shared" si="1039"/>
        <v>1245</v>
      </c>
      <c r="AM1030" s="168">
        <f t="shared" ref="AM1030:AM1031" si="1379">AM1026</f>
        <v>20</v>
      </c>
      <c r="AN1030" s="295"/>
      <c r="AO1030" s="295"/>
      <c r="AP1030" s="295"/>
      <c r="AQ1030" s="295"/>
      <c r="AR1030" s="295"/>
      <c r="AS1030" s="295"/>
      <c r="AT1030" s="295"/>
      <c r="AU1030" s="295"/>
      <c r="AV1030" s="295"/>
      <c r="AW1030" s="295"/>
      <c r="AX1030" s="295"/>
      <c r="AY1030" s="295"/>
      <c r="AZ1030" s="295"/>
      <c r="BA1030" s="295"/>
      <c r="BB1030" s="295"/>
    </row>
    <row r="1031">
      <c r="A1031" s="293" t="str">
        <f>Data!A903</f>
        <v>Brindisi Council</v>
      </c>
      <c r="B1031" s="140">
        <f>Data!E903</f>
        <v>43752</v>
      </c>
      <c r="C1031" s="142">
        <f t="shared" ref="C1031:H1031" si="1377">C1030</f>
        <v>6180925</v>
      </c>
      <c r="D1031" s="142">
        <f t="shared" si="1377"/>
        <v>22898188</v>
      </c>
      <c r="E1031" s="142">
        <f t="shared" si="1377"/>
        <v>6229645</v>
      </c>
      <c r="F1031" s="142">
        <f t="shared" si="1377"/>
        <v>57453612</v>
      </c>
      <c r="G1031" s="142">
        <f t="shared" si="1377"/>
        <v>30817800</v>
      </c>
      <c r="H1031" s="142">
        <f t="shared" si="1377"/>
        <v>2163555</v>
      </c>
      <c r="I1031" s="210">
        <f>Data!D903+I1030</f>
        <v>20829664</v>
      </c>
      <c r="J1031" s="142">
        <f t="shared" ref="J1031:W1031" si="1378">J1030</f>
        <v>4894244</v>
      </c>
      <c r="K1031" s="142">
        <f t="shared" si="1378"/>
        <v>10545148</v>
      </c>
      <c r="L1031" s="142">
        <f t="shared" si="1378"/>
        <v>66990000</v>
      </c>
      <c r="M1031" s="142">
        <f t="shared" si="1378"/>
        <v>201051</v>
      </c>
      <c r="N1031" s="142">
        <f t="shared" si="1378"/>
        <v>46740672</v>
      </c>
      <c r="O1031" s="142">
        <f t="shared" si="1378"/>
        <v>3559100</v>
      </c>
      <c r="P1031" s="142">
        <f t="shared" si="1378"/>
        <v>148000</v>
      </c>
      <c r="Q1031" s="142">
        <f t="shared" si="1378"/>
        <v>8858775</v>
      </c>
      <c r="R1031" s="142">
        <f t="shared" si="1378"/>
        <v>1371373</v>
      </c>
      <c r="S1031" s="142">
        <f t="shared" si="1378"/>
        <v>6147539</v>
      </c>
      <c r="T1031" s="142">
        <f t="shared" si="1378"/>
        <v>45478326</v>
      </c>
      <c r="U1031" s="142">
        <f t="shared" si="1378"/>
        <v>649103</v>
      </c>
      <c r="V1031" s="142">
        <f t="shared" si="1378"/>
        <v>11465</v>
      </c>
      <c r="W1031" s="142">
        <f t="shared" si="1378"/>
        <v>200314</v>
      </c>
      <c r="X1031" s="210"/>
      <c r="Y1031" s="210"/>
      <c r="Z1031" s="210"/>
      <c r="AA1031" s="210"/>
      <c r="AB1031" s="210"/>
      <c r="AC1031" s="210"/>
      <c r="AD1031" s="210"/>
      <c r="AE1031" s="210"/>
      <c r="AF1031" s="210"/>
      <c r="AG1031" s="168" t="s">
        <v>2288</v>
      </c>
      <c r="AH1031" s="144">
        <f t="shared" si="293"/>
        <v>342368499</v>
      </c>
      <c r="AI1031" s="145">
        <f t="shared" si="294"/>
        <v>43752</v>
      </c>
      <c r="AJ1031" s="144">
        <f t="shared" si="297"/>
        <v>1246</v>
      </c>
      <c r="AK1031" s="142">
        <v>1.0</v>
      </c>
      <c r="AL1031" s="146">
        <f t="shared" si="1039"/>
        <v>1246</v>
      </c>
      <c r="AM1031" s="168">
        <f t="shared" si="1379"/>
        <v>20</v>
      </c>
      <c r="AN1031" s="295"/>
      <c r="AO1031" s="295"/>
      <c r="AP1031" s="295"/>
      <c r="AQ1031" s="295"/>
      <c r="AR1031" s="295"/>
      <c r="AS1031" s="295"/>
      <c r="AT1031" s="295"/>
      <c r="AU1031" s="295"/>
      <c r="AV1031" s="295"/>
      <c r="AW1031" s="295"/>
      <c r="AX1031" s="295"/>
      <c r="AY1031" s="295"/>
      <c r="AZ1031" s="295"/>
      <c r="BA1031" s="295"/>
      <c r="BB1031" s="295"/>
    </row>
    <row r="1032">
      <c r="A1032" s="293" t="str">
        <f>Data!A723</f>
        <v>Hualpén City Council</v>
      </c>
      <c r="B1032" s="140">
        <f>Data!E723</f>
        <v>43752</v>
      </c>
      <c r="C1032" s="142">
        <f t="shared" ref="C1032:W1032" si="1380">C1031</f>
        <v>6180925</v>
      </c>
      <c r="D1032" s="142">
        <f t="shared" si="1380"/>
        <v>22898188</v>
      </c>
      <c r="E1032" s="142">
        <f t="shared" si="1380"/>
        <v>6229645</v>
      </c>
      <c r="F1032" s="142">
        <f t="shared" si="1380"/>
        <v>57453612</v>
      </c>
      <c r="G1032" s="142">
        <f t="shared" si="1380"/>
        <v>30817800</v>
      </c>
      <c r="H1032" s="142">
        <f t="shared" si="1380"/>
        <v>2163555</v>
      </c>
      <c r="I1032" s="142">
        <f t="shared" si="1380"/>
        <v>20829664</v>
      </c>
      <c r="J1032" s="142">
        <f t="shared" si="1380"/>
        <v>4894244</v>
      </c>
      <c r="K1032" s="142">
        <f t="shared" si="1380"/>
        <v>10545148</v>
      </c>
      <c r="L1032" s="142">
        <f t="shared" si="1380"/>
        <v>66990000</v>
      </c>
      <c r="M1032" s="142">
        <f t="shared" si="1380"/>
        <v>201051</v>
      </c>
      <c r="N1032" s="142">
        <f t="shared" si="1380"/>
        <v>46740672</v>
      </c>
      <c r="O1032" s="142">
        <f t="shared" si="1380"/>
        <v>3559100</v>
      </c>
      <c r="P1032" s="142">
        <f t="shared" si="1380"/>
        <v>148000</v>
      </c>
      <c r="Q1032" s="142">
        <f t="shared" si="1380"/>
        <v>8858775</v>
      </c>
      <c r="R1032" s="142">
        <f t="shared" si="1380"/>
        <v>1371373</v>
      </c>
      <c r="S1032" s="142">
        <f t="shared" si="1380"/>
        <v>6147539</v>
      </c>
      <c r="T1032" s="142">
        <f t="shared" si="1380"/>
        <v>45478326</v>
      </c>
      <c r="U1032" s="142">
        <f t="shared" si="1380"/>
        <v>649103</v>
      </c>
      <c r="V1032" s="142">
        <f t="shared" si="1380"/>
        <v>11465</v>
      </c>
      <c r="W1032" s="142">
        <f t="shared" si="1380"/>
        <v>200314</v>
      </c>
      <c r="X1032" s="210">
        <f>Data!D723</f>
        <v>91773</v>
      </c>
      <c r="Y1032" s="210"/>
      <c r="Z1032" s="210"/>
      <c r="AA1032" s="210"/>
      <c r="AB1032" s="210"/>
      <c r="AC1032" s="210"/>
      <c r="AD1032" s="210"/>
      <c r="AE1032" s="210"/>
      <c r="AF1032" s="210"/>
      <c r="AG1032" s="168" t="s">
        <v>2424</v>
      </c>
      <c r="AH1032" s="144">
        <f t="shared" si="293"/>
        <v>342460272</v>
      </c>
      <c r="AI1032" s="145">
        <f t="shared" si="294"/>
        <v>43752</v>
      </c>
      <c r="AJ1032" s="144">
        <f t="shared" si="297"/>
        <v>1247</v>
      </c>
      <c r="AK1032" s="142">
        <v>1.0</v>
      </c>
      <c r="AL1032" s="146">
        <f t="shared" si="1039"/>
        <v>1247</v>
      </c>
      <c r="AM1032" s="168">
        <v>21.0</v>
      </c>
      <c r="AN1032" s="295"/>
      <c r="AO1032" s="295"/>
      <c r="AP1032" s="295"/>
      <c r="AQ1032" s="295"/>
      <c r="AR1032" s="295"/>
      <c r="AS1032" s="295"/>
      <c r="AT1032" s="295"/>
      <c r="AU1032" s="295"/>
      <c r="AV1032" s="295"/>
      <c r="AW1032" s="295"/>
      <c r="AX1032" s="295"/>
      <c r="AY1032" s="295"/>
      <c r="AZ1032" s="295"/>
      <c r="BA1032" s="295"/>
      <c r="BB1032" s="295"/>
    </row>
    <row r="1033">
      <c r="A1033" s="293" t="str">
        <f>Data!A137</f>
        <v>Etterbeek Municipal Council</v>
      </c>
      <c r="B1033" s="140">
        <f>Data!E137</f>
        <v>43752</v>
      </c>
      <c r="C1033" s="142">
        <f t="shared" ref="C1033:L1033" si="1381">C1032</f>
        <v>6180925</v>
      </c>
      <c r="D1033" s="142">
        <f t="shared" si="1381"/>
        <v>22898188</v>
      </c>
      <c r="E1033" s="142">
        <f t="shared" si="1381"/>
        <v>6229645</v>
      </c>
      <c r="F1033" s="142">
        <f t="shared" si="1381"/>
        <v>57453612</v>
      </c>
      <c r="G1033" s="142">
        <f t="shared" si="1381"/>
        <v>30817800</v>
      </c>
      <c r="H1033" s="142">
        <f t="shared" si="1381"/>
        <v>2163555</v>
      </c>
      <c r="I1033" s="142">
        <f t="shared" si="1381"/>
        <v>20829664</v>
      </c>
      <c r="J1033" s="142">
        <f t="shared" si="1381"/>
        <v>4894244</v>
      </c>
      <c r="K1033" s="142">
        <f t="shared" si="1381"/>
        <v>10545148</v>
      </c>
      <c r="L1033" s="142">
        <f t="shared" si="1381"/>
        <v>66990000</v>
      </c>
      <c r="M1033" s="210">
        <f>Data!D137+M1032</f>
        <v>248837</v>
      </c>
      <c r="N1033" s="142">
        <f t="shared" ref="N1033:X1033" si="1382">N1032</f>
        <v>46740672</v>
      </c>
      <c r="O1033" s="142">
        <f t="shared" si="1382"/>
        <v>3559100</v>
      </c>
      <c r="P1033" s="142">
        <f t="shared" si="1382"/>
        <v>148000</v>
      </c>
      <c r="Q1033" s="142">
        <f t="shared" si="1382"/>
        <v>8858775</v>
      </c>
      <c r="R1033" s="142">
        <f t="shared" si="1382"/>
        <v>1371373</v>
      </c>
      <c r="S1033" s="142">
        <f t="shared" si="1382"/>
        <v>6147539</v>
      </c>
      <c r="T1033" s="142">
        <f t="shared" si="1382"/>
        <v>45478326</v>
      </c>
      <c r="U1033" s="142">
        <f t="shared" si="1382"/>
        <v>649103</v>
      </c>
      <c r="V1033" s="142">
        <f t="shared" si="1382"/>
        <v>11465</v>
      </c>
      <c r="W1033" s="142">
        <f t="shared" si="1382"/>
        <v>200314</v>
      </c>
      <c r="X1033" s="142">
        <f t="shared" si="1382"/>
        <v>91773</v>
      </c>
      <c r="Y1033" s="142"/>
      <c r="Z1033" s="142"/>
      <c r="AA1033" s="142"/>
      <c r="AB1033" s="142"/>
      <c r="AC1033" s="142"/>
      <c r="AD1033" s="142"/>
      <c r="AE1033" s="142"/>
      <c r="AF1033" s="142"/>
      <c r="AG1033" s="168" t="s">
        <v>1757</v>
      </c>
      <c r="AH1033" s="144">
        <f t="shared" si="293"/>
        <v>342508058</v>
      </c>
      <c r="AI1033" s="145">
        <f t="shared" si="294"/>
        <v>43752</v>
      </c>
      <c r="AJ1033" s="144">
        <f t="shared" si="297"/>
        <v>1248</v>
      </c>
      <c r="AK1033" s="142">
        <v>1.0</v>
      </c>
      <c r="AL1033" s="146">
        <f t="shared" si="1039"/>
        <v>1248</v>
      </c>
      <c r="AM1033" s="168">
        <v>21.0</v>
      </c>
      <c r="AN1033" s="295"/>
      <c r="AO1033" s="295"/>
      <c r="AP1033" s="295"/>
      <c r="AQ1033" s="295"/>
      <c r="AR1033" s="295"/>
      <c r="AS1033" s="295"/>
      <c r="AT1033" s="295"/>
      <c r="AU1033" s="295"/>
      <c r="AV1033" s="295"/>
      <c r="AW1033" s="295"/>
      <c r="AX1033" s="295"/>
      <c r="AY1033" s="295"/>
      <c r="AZ1033" s="295"/>
      <c r="BA1033" s="295"/>
      <c r="BB1033" s="295"/>
    </row>
    <row r="1034">
      <c r="A1034" s="293" t="str">
        <f>Data!A333</f>
        <v>High Peak Borough Council</v>
      </c>
      <c r="B1034" s="140">
        <f>Data!E333</f>
        <v>43753</v>
      </c>
      <c r="C1034" s="142">
        <f t="shared" ref="C1034:E1034" si="1383">C1033</f>
        <v>6180925</v>
      </c>
      <c r="D1034" s="142">
        <f t="shared" si="1383"/>
        <v>22898188</v>
      </c>
      <c r="E1034" s="142">
        <f t="shared" si="1383"/>
        <v>6229645</v>
      </c>
      <c r="F1034" s="210">
        <f>Data!D333+F1033</f>
        <v>57545675</v>
      </c>
      <c r="G1034" s="142">
        <f t="shared" ref="G1034:X1034" si="1384">G1033</f>
        <v>30817800</v>
      </c>
      <c r="H1034" s="142">
        <f t="shared" si="1384"/>
        <v>2163555</v>
      </c>
      <c r="I1034" s="142">
        <f t="shared" si="1384"/>
        <v>20829664</v>
      </c>
      <c r="J1034" s="142">
        <f t="shared" si="1384"/>
        <v>4894244</v>
      </c>
      <c r="K1034" s="142">
        <f t="shared" si="1384"/>
        <v>10545148</v>
      </c>
      <c r="L1034" s="142">
        <f t="shared" si="1384"/>
        <v>66990000</v>
      </c>
      <c r="M1034" s="142">
        <f t="shared" si="1384"/>
        <v>248837</v>
      </c>
      <c r="N1034" s="142">
        <f t="shared" si="1384"/>
        <v>46740672</v>
      </c>
      <c r="O1034" s="142">
        <f t="shared" si="1384"/>
        <v>3559100</v>
      </c>
      <c r="P1034" s="142">
        <f t="shared" si="1384"/>
        <v>148000</v>
      </c>
      <c r="Q1034" s="142">
        <f t="shared" si="1384"/>
        <v>8858775</v>
      </c>
      <c r="R1034" s="142">
        <f t="shared" si="1384"/>
        <v>1371373</v>
      </c>
      <c r="S1034" s="142">
        <f t="shared" si="1384"/>
        <v>6147539</v>
      </c>
      <c r="T1034" s="142">
        <f t="shared" si="1384"/>
        <v>45478326</v>
      </c>
      <c r="U1034" s="142">
        <f t="shared" si="1384"/>
        <v>649103</v>
      </c>
      <c r="V1034" s="142">
        <f t="shared" si="1384"/>
        <v>11465</v>
      </c>
      <c r="W1034" s="142">
        <f t="shared" si="1384"/>
        <v>200314</v>
      </c>
      <c r="X1034" s="142">
        <f t="shared" si="1384"/>
        <v>91773</v>
      </c>
      <c r="Y1034" s="142"/>
      <c r="Z1034" s="142"/>
      <c r="AA1034" s="142"/>
      <c r="AB1034" s="142"/>
      <c r="AC1034" s="142"/>
      <c r="AD1034" s="142"/>
      <c r="AE1034" s="142"/>
      <c r="AF1034" s="142"/>
      <c r="AG1034" s="168" t="s">
        <v>1284</v>
      </c>
      <c r="AH1034" s="144">
        <f t="shared" si="293"/>
        <v>342600121</v>
      </c>
      <c r="AI1034" s="145">
        <f t="shared" si="294"/>
        <v>43753</v>
      </c>
      <c r="AJ1034" s="144">
        <f t="shared" si="297"/>
        <v>1249</v>
      </c>
      <c r="AK1034" s="142">
        <v>1.0</v>
      </c>
      <c r="AL1034" s="146">
        <f t="shared" si="1039"/>
        <v>1249</v>
      </c>
      <c r="AM1034" s="168">
        <v>21.0</v>
      </c>
      <c r="AN1034" s="295"/>
      <c r="AO1034" s="295"/>
      <c r="AP1034" s="295"/>
      <c r="AQ1034" s="295"/>
      <c r="AR1034" s="295"/>
      <c r="AS1034" s="295"/>
      <c r="AT1034" s="295"/>
      <c r="AU1034" s="295"/>
      <c r="AV1034" s="295"/>
      <c r="AW1034" s="295"/>
      <c r="AX1034" s="295"/>
      <c r="AY1034" s="295"/>
      <c r="AZ1034" s="295"/>
      <c r="BA1034" s="295"/>
      <c r="BB1034" s="295"/>
    </row>
    <row r="1035">
      <c r="A1035" s="293" t="str">
        <f>Data!A278</f>
        <v>East Sussex County Council</v>
      </c>
      <c r="B1035" s="140">
        <f>Data!E278</f>
        <v>43753</v>
      </c>
      <c r="C1035" s="142">
        <f t="shared" ref="C1035:X1035" si="1385">C1034</f>
        <v>6180925</v>
      </c>
      <c r="D1035" s="142">
        <f t="shared" si="1385"/>
        <v>22898188</v>
      </c>
      <c r="E1035" s="142">
        <f t="shared" si="1385"/>
        <v>6229645</v>
      </c>
      <c r="F1035" s="176">
        <f t="shared" si="1385"/>
        <v>57545675</v>
      </c>
      <c r="G1035" s="142">
        <f t="shared" si="1385"/>
        <v>30817800</v>
      </c>
      <c r="H1035" s="142">
        <f t="shared" si="1385"/>
        <v>2163555</v>
      </c>
      <c r="I1035" s="142">
        <f t="shared" si="1385"/>
        <v>20829664</v>
      </c>
      <c r="J1035" s="142">
        <f t="shared" si="1385"/>
        <v>4894244</v>
      </c>
      <c r="K1035" s="142">
        <f t="shared" si="1385"/>
        <v>10545148</v>
      </c>
      <c r="L1035" s="142">
        <f t="shared" si="1385"/>
        <v>66990000</v>
      </c>
      <c r="M1035" s="142">
        <f t="shared" si="1385"/>
        <v>248837</v>
      </c>
      <c r="N1035" s="142">
        <f t="shared" si="1385"/>
        <v>46740672</v>
      </c>
      <c r="O1035" s="142">
        <f t="shared" si="1385"/>
        <v>3559100</v>
      </c>
      <c r="P1035" s="142">
        <f t="shared" si="1385"/>
        <v>148000</v>
      </c>
      <c r="Q1035" s="142">
        <f t="shared" si="1385"/>
        <v>8858775</v>
      </c>
      <c r="R1035" s="142">
        <f t="shared" si="1385"/>
        <v>1371373</v>
      </c>
      <c r="S1035" s="142">
        <f t="shared" si="1385"/>
        <v>6147539</v>
      </c>
      <c r="T1035" s="142">
        <f t="shared" si="1385"/>
        <v>45478326</v>
      </c>
      <c r="U1035" s="142">
        <f t="shared" si="1385"/>
        <v>649103</v>
      </c>
      <c r="V1035" s="142">
        <f t="shared" si="1385"/>
        <v>11465</v>
      </c>
      <c r="W1035" s="142">
        <f t="shared" si="1385"/>
        <v>200314</v>
      </c>
      <c r="X1035" s="142">
        <f t="shared" si="1385"/>
        <v>91773</v>
      </c>
      <c r="Y1035" s="142"/>
      <c r="Z1035" s="142"/>
      <c r="AA1035" s="142"/>
      <c r="AB1035" s="142"/>
      <c r="AC1035" s="142"/>
      <c r="AD1035" s="142"/>
      <c r="AE1035" s="142"/>
      <c r="AF1035" s="142"/>
      <c r="AG1035" s="168" t="s">
        <v>1284</v>
      </c>
      <c r="AH1035" s="144">
        <f t="shared" si="293"/>
        <v>342600121</v>
      </c>
      <c r="AI1035" s="145">
        <f t="shared" si="294"/>
        <v>43753</v>
      </c>
      <c r="AJ1035" s="144">
        <f t="shared" si="297"/>
        <v>1250</v>
      </c>
      <c r="AK1035" s="142">
        <v>1.0</v>
      </c>
      <c r="AL1035" s="146">
        <f t="shared" si="1039"/>
        <v>1250</v>
      </c>
      <c r="AM1035" s="168">
        <v>21.0</v>
      </c>
      <c r="AN1035" s="295"/>
      <c r="AO1035" s="295"/>
      <c r="AP1035" s="295"/>
      <c r="AQ1035" s="295"/>
      <c r="AR1035" s="295"/>
      <c r="AS1035" s="295"/>
      <c r="AT1035" s="295"/>
      <c r="AU1035" s="295"/>
      <c r="AV1035" s="295"/>
      <c r="AW1035" s="295"/>
      <c r="AX1035" s="295"/>
      <c r="AY1035" s="295"/>
      <c r="AZ1035" s="295"/>
      <c r="BA1035" s="295"/>
      <c r="BB1035" s="295"/>
    </row>
    <row r="1036">
      <c r="A1036" s="293" t="str">
        <f>Data!A1045</f>
        <v>Cebu City Council</v>
      </c>
      <c r="B1036" s="140">
        <f>Data!E1045</f>
        <v>43753</v>
      </c>
      <c r="C1036" s="142">
        <f t="shared" ref="C1036:T1036" si="1386">C1035</f>
        <v>6180925</v>
      </c>
      <c r="D1036" s="142">
        <f t="shared" si="1386"/>
        <v>22898188</v>
      </c>
      <c r="E1036" s="142">
        <f t="shared" si="1386"/>
        <v>6229645</v>
      </c>
      <c r="F1036" s="142">
        <f t="shared" si="1386"/>
        <v>57545675</v>
      </c>
      <c r="G1036" s="142">
        <f t="shared" si="1386"/>
        <v>30817800</v>
      </c>
      <c r="H1036" s="142">
        <f t="shared" si="1386"/>
        <v>2163555</v>
      </c>
      <c r="I1036" s="142">
        <f t="shared" si="1386"/>
        <v>20829664</v>
      </c>
      <c r="J1036" s="142">
        <f t="shared" si="1386"/>
        <v>4894244</v>
      </c>
      <c r="K1036" s="142">
        <f t="shared" si="1386"/>
        <v>10545148</v>
      </c>
      <c r="L1036" s="142">
        <f t="shared" si="1386"/>
        <v>66990000</v>
      </c>
      <c r="M1036" s="142">
        <f t="shared" si="1386"/>
        <v>248837</v>
      </c>
      <c r="N1036" s="142">
        <f t="shared" si="1386"/>
        <v>46740672</v>
      </c>
      <c r="O1036" s="142">
        <f t="shared" si="1386"/>
        <v>3559100</v>
      </c>
      <c r="P1036" s="142">
        <f t="shared" si="1386"/>
        <v>148000</v>
      </c>
      <c r="Q1036" s="142">
        <f t="shared" si="1386"/>
        <v>8858775</v>
      </c>
      <c r="R1036" s="142">
        <f t="shared" si="1386"/>
        <v>1371373</v>
      </c>
      <c r="S1036" s="142">
        <f t="shared" si="1386"/>
        <v>6147539</v>
      </c>
      <c r="T1036" s="142">
        <f t="shared" si="1386"/>
        <v>45478326</v>
      </c>
      <c r="U1036" s="210">
        <f>Data!D1045+U1035</f>
        <v>1571714</v>
      </c>
      <c r="V1036" s="142">
        <f t="shared" ref="V1036:X1036" si="1387">V1035</f>
        <v>11465</v>
      </c>
      <c r="W1036" s="142">
        <f t="shared" si="1387"/>
        <v>200314</v>
      </c>
      <c r="X1036" s="142">
        <f t="shared" si="1387"/>
        <v>91773</v>
      </c>
      <c r="Y1036" s="142"/>
      <c r="Z1036" s="142"/>
      <c r="AA1036" s="142"/>
      <c r="AB1036" s="142"/>
      <c r="AC1036" s="142"/>
      <c r="AD1036" s="142"/>
      <c r="AE1036" s="142"/>
      <c r="AF1036" s="142"/>
      <c r="AG1036" s="168" t="s">
        <v>2804</v>
      </c>
      <c r="AH1036" s="144">
        <f t="shared" si="293"/>
        <v>343522732</v>
      </c>
      <c r="AI1036" s="145">
        <f t="shared" si="294"/>
        <v>43753</v>
      </c>
      <c r="AJ1036" s="144">
        <f t="shared" si="297"/>
        <v>1251</v>
      </c>
      <c r="AK1036" s="142">
        <v>1.0</v>
      </c>
      <c r="AL1036" s="146">
        <f t="shared" si="1039"/>
        <v>1251</v>
      </c>
      <c r="AM1036" s="168">
        <v>21.0</v>
      </c>
      <c r="AN1036" s="295"/>
      <c r="AO1036" s="295"/>
      <c r="AP1036" s="295"/>
      <c r="AQ1036" s="295"/>
      <c r="AR1036" s="295"/>
      <c r="AS1036" s="295"/>
      <c r="AT1036" s="295"/>
      <c r="AU1036" s="295"/>
      <c r="AV1036" s="295"/>
      <c r="AW1036" s="295"/>
      <c r="AX1036" s="295"/>
      <c r="AY1036" s="295"/>
      <c r="AZ1036" s="295"/>
      <c r="BA1036" s="295"/>
      <c r="BB1036" s="295"/>
    </row>
    <row r="1037">
      <c r="A1037" s="293" t="str">
        <f>Data!A847</f>
        <v>Villingen-Schwenningen Town Council </v>
      </c>
      <c r="B1037" s="140">
        <f>Data!E847</f>
        <v>43753</v>
      </c>
      <c r="C1037" s="142">
        <f t="shared" ref="C1037:J1037" si="1388">C1036</f>
        <v>6180925</v>
      </c>
      <c r="D1037" s="142">
        <f t="shared" si="1388"/>
        <v>22898188</v>
      </c>
      <c r="E1037" s="142">
        <f t="shared" si="1388"/>
        <v>6229645</v>
      </c>
      <c r="F1037" s="142">
        <f t="shared" si="1388"/>
        <v>57545675</v>
      </c>
      <c r="G1037" s="142">
        <f t="shared" si="1388"/>
        <v>30817800</v>
      </c>
      <c r="H1037" s="142">
        <f t="shared" si="1388"/>
        <v>2163555</v>
      </c>
      <c r="I1037" s="142">
        <f t="shared" si="1388"/>
        <v>20829664</v>
      </c>
      <c r="J1037" s="142">
        <f t="shared" si="1388"/>
        <v>4894244</v>
      </c>
      <c r="K1037" s="210">
        <f>Data!D847+K1036</f>
        <v>10629966</v>
      </c>
      <c r="L1037" s="142">
        <f t="shared" ref="L1037:X1037" si="1389">L1036</f>
        <v>66990000</v>
      </c>
      <c r="M1037" s="142">
        <f t="shared" si="1389"/>
        <v>248837</v>
      </c>
      <c r="N1037" s="142">
        <f t="shared" si="1389"/>
        <v>46740672</v>
      </c>
      <c r="O1037" s="142">
        <f t="shared" si="1389"/>
        <v>3559100</v>
      </c>
      <c r="P1037" s="142">
        <f t="shared" si="1389"/>
        <v>148000</v>
      </c>
      <c r="Q1037" s="142">
        <f t="shared" si="1389"/>
        <v>8858775</v>
      </c>
      <c r="R1037" s="142">
        <f t="shared" si="1389"/>
        <v>1371373</v>
      </c>
      <c r="S1037" s="142">
        <f t="shared" si="1389"/>
        <v>6147539</v>
      </c>
      <c r="T1037" s="142">
        <f t="shared" si="1389"/>
        <v>45478326</v>
      </c>
      <c r="U1037" s="142">
        <f t="shared" si="1389"/>
        <v>1571714</v>
      </c>
      <c r="V1037" s="142">
        <f t="shared" si="1389"/>
        <v>11465</v>
      </c>
      <c r="W1037" s="142">
        <f t="shared" si="1389"/>
        <v>200314</v>
      </c>
      <c r="X1037" s="142">
        <f t="shared" si="1389"/>
        <v>91773</v>
      </c>
      <c r="Y1037" s="142"/>
      <c r="Z1037" s="142"/>
      <c r="AA1037" s="142"/>
      <c r="AB1037" s="142"/>
      <c r="AC1037" s="142"/>
      <c r="AD1037" s="142"/>
      <c r="AE1037" s="142"/>
      <c r="AF1037" s="142"/>
      <c r="AG1037" s="168" t="s">
        <v>2360</v>
      </c>
      <c r="AH1037" s="144">
        <f t="shared" si="293"/>
        <v>343607550</v>
      </c>
      <c r="AI1037" s="145">
        <f t="shared" si="294"/>
        <v>43753</v>
      </c>
      <c r="AJ1037" s="144">
        <f t="shared" si="297"/>
        <v>1252</v>
      </c>
      <c r="AK1037" s="142">
        <v>1.0</v>
      </c>
      <c r="AL1037" s="146">
        <f t="shared" si="1039"/>
        <v>1252</v>
      </c>
      <c r="AM1037" s="168">
        <v>21.0</v>
      </c>
      <c r="AN1037" s="295"/>
      <c r="AO1037" s="295"/>
      <c r="AP1037" s="295"/>
      <c r="AQ1037" s="295"/>
      <c r="AR1037" s="295"/>
      <c r="AS1037" s="295"/>
      <c r="AT1037" s="295"/>
      <c r="AU1037" s="295"/>
      <c r="AV1037" s="295"/>
      <c r="AW1037" s="295"/>
      <c r="AX1037" s="295"/>
      <c r="AY1037" s="295"/>
      <c r="AZ1037" s="295"/>
      <c r="BA1037" s="295"/>
      <c r="BB1037" s="295"/>
    </row>
    <row r="1038">
      <c r="A1038" s="293" t="str">
        <f>Data!A1218</f>
        <v>Ulster County Legislature</v>
      </c>
      <c r="B1038" s="140">
        <f>Data!E1218</f>
        <v>43753</v>
      </c>
      <c r="C1038" s="142">
        <f t="shared" ref="C1038:C1042" si="1391">C1037</f>
        <v>6180925</v>
      </c>
      <c r="D1038" s="210">
        <f>Data!D1218+D1037</f>
        <v>23076787</v>
      </c>
      <c r="E1038" s="142">
        <f t="shared" ref="E1038:X1038" si="1390">E1037</f>
        <v>6229645</v>
      </c>
      <c r="F1038" s="142">
        <f t="shared" si="1390"/>
        <v>57545675</v>
      </c>
      <c r="G1038" s="142">
        <f t="shared" si="1390"/>
        <v>30817800</v>
      </c>
      <c r="H1038" s="142">
        <f t="shared" si="1390"/>
        <v>2163555</v>
      </c>
      <c r="I1038" s="142">
        <f t="shared" si="1390"/>
        <v>20829664</v>
      </c>
      <c r="J1038" s="142">
        <f t="shared" si="1390"/>
        <v>4894244</v>
      </c>
      <c r="K1038" s="142">
        <f t="shared" si="1390"/>
        <v>10629966</v>
      </c>
      <c r="L1038" s="142">
        <f t="shared" si="1390"/>
        <v>66990000</v>
      </c>
      <c r="M1038" s="142">
        <f t="shared" si="1390"/>
        <v>248837</v>
      </c>
      <c r="N1038" s="142">
        <f t="shared" si="1390"/>
        <v>46740672</v>
      </c>
      <c r="O1038" s="142">
        <f t="shared" si="1390"/>
        <v>3559100</v>
      </c>
      <c r="P1038" s="142">
        <f t="shared" si="1390"/>
        <v>148000</v>
      </c>
      <c r="Q1038" s="142">
        <f t="shared" si="1390"/>
        <v>8858775</v>
      </c>
      <c r="R1038" s="142">
        <f t="shared" si="1390"/>
        <v>1371373</v>
      </c>
      <c r="S1038" s="142">
        <f t="shared" si="1390"/>
        <v>6147539</v>
      </c>
      <c r="T1038" s="142">
        <f t="shared" si="1390"/>
        <v>45478326</v>
      </c>
      <c r="U1038" s="142">
        <f t="shared" si="1390"/>
        <v>1571714</v>
      </c>
      <c r="V1038" s="142">
        <f t="shared" si="1390"/>
        <v>11465</v>
      </c>
      <c r="W1038" s="142">
        <f t="shared" si="1390"/>
        <v>200314</v>
      </c>
      <c r="X1038" s="142">
        <f t="shared" si="1390"/>
        <v>91773</v>
      </c>
      <c r="Y1038" s="142"/>
      <c r="Z1038" s="142"/>
      <c r="AA1038" s="142"/>
      <c r="AB1038" s="142"/>
      <c r="AC1038" s="142"/>
      <c r="AD1038" s="142"/>
      <c r="AE1038" s="142"/>
      <c r="AF1038" s="142"/>
      <c r="AG1038" s="168" t="s">
        <v>996</v>
      </c>
      <c r="AH1038" s="144">
        <f t="shared" si="293"/>
        <v>343786149</v>
      </c>
      <c r="AI1038" s="145">
        <f t="shared" si="294"/>
        <v>43753</v>
      </c>
      <c r="AJ1038" s="144">
        <f t="shared" si="297"/>
        <v>1253</v>
      </c>
      <c r="AK1038" s="142">
        <v>1.0</v>
      </c>
      <c r="AL1038" s="146">
        <f t="shared" si="1039"/>
        <v>1253</v>
      </c>
      <c r="AM1038" s="168">
        <f>AM1032</f>
        <v>21</v>
      </c>
      <c r="AN1038" s="295"/>
      <c r="AO1038" s="295"/>
      <c r="AP1038" s="295"/>
      <c r="AQ1038" s="295"/>
      <c r="AR1038" s="295"/>
      <c r="AS1038" s="295"/>
      <c r="AT1038" s="295"/>
      <c r="AU1038" s="295"/>
      <c r="AV1038" s="295"/>
      <c r="AW1038" s="295"/>
      <c r="AX1038" s="295"/>
      <c r="AY1038" s="295"/>
      <c r="AZ1038" s="295"/>
      <c r="BA1038" s="295"/>
      <c r="BB1038" s="295"/>
    </row>
    <row r="1039">
      <c r="A1039" s="293" t="str">
        <f>Data!A1167</f>
        <v>Hawai'i County Council</v>
      </c>
      <c r="B1039" s="140">
        <f>Data!E1167</f>
        <v>43754</v>
      </c>
      <c r="C1039" s="142">
        <f t="shared" si="1391"/>
        <v>6180925</v>
      </c>
      <c r="D1039" s="210">
        <f>Data!D1167+D1038</f>
        <v>23277770</v>
      </c>
      <c r="E1039" s="142">
        <f t="shared" ref="E1039:X1039" si="1392">E1038</f>
        <v>6229645</v>
      </c>
      <c r="F1039" s="142">
        <f t="shared" si="1392"/>
        <v>57545675</v>
      </c>
      <c r="G1039" s="142">
        <f t="shared" si="1392"/>
        <v>30817800</v>
      </c>
      <c r="H1039" s="142">
        <f t="shared" si="1392"/>
        <v>2163555</v>
      </c>
      <c r="I1039" s="142">
        <f t="shared" si="1392"/>
        <v>20829664</v>
      </c>
      <c r="J1039" s="142">
        <f t="shared" si="1392"/>
        <v>4894244</v>
      </c>
      <c r="K1039" s="142">
        <f t="shared" si="1392"/>
        <v>10629966</v>
      </c>
      <c r="L1039" s="142">
        <f t="shared" si="1392"/>
        <v>66990000</v>
      </c>
      <c r="M1039" s="142">
        <f t="shared" si="1392"/>
        <v>248837</v>
      </c>
      <c r="N1039" s="142">
        <f t="shared" si="1392"/>
        <v>46740672</v>
      </c>
      <c r="O1039" s="142">
        <f t="shared" si="1392"/>
        <v>3559100</v>
      </c>
      <c r="P1039" s="142">
        <f t="shared" si="1392"/>
        <v>148000</v>
      </c>
      <c r="Q1039" s="142">
        <f t="shared" si="1392"/>
        <v>8858775</v>
      </c>
      <c r="R1039" s="142">
        <f t="shared" si="1392"/>
        <v>1371373</v>
      </c>
      <c r="S1039" s="142">
        <f t="shared" si="1392"/>
        <v>6147539</v>
      </c>
      <c r="T1039" s="142">
        <f t="shared" si="1392"/>
        <v>45478326</v>
      </c>
      <c r="U1039" s="142">
        <f t="shared" si="1392"/>
        <v>1571714</v>
      </c>
      <c r="V1039" s="142">
        <f t="shared" si="1392"/>
        <v>11465</v>
      </c>
      <c r="W1039" s="142">
        <f t="shared" si="1392"/>
        <v>200314</v>
      </c>
      <c r="X1039" s="142">
        <f t="shared" si="1392"/>
        <v>91773</v>
      </c>
      <c r="Y1039" s="142"/>
      <c r="Z1039" s="142"/>
      <c r="AA1039" s="142"/>
      <c r="AB1039" s="142"/>
      <c r="AC1039" s="142"/>
      <c r="AD1039" s="142"/>
      <c r="AE1039" s="142"/>
      <c r="AF1039" s="142"/>
      <c r="AG1039" s="168" t="s">
        <v>996</v>
      </c>
      <c r="AH1039" s="144">
        <f t="shared" si="293"/>
        <v>343987132</v>
      </c>
      <c r="AI1039" s="145">
        <f t="shared" si="294"/>
        <v>43754</v>
      </c>
      <c r="AJ1039" s="144">
        <f t="shared" si="297"/>
        <v>1254</v>
      </c>
      <c r="AK1039" s="142">
        <v>1.0</v>
      </c>
      <c r="AL1039" s="146">
        <f t="shared" si="1039"/>
        <v>1254</v>
      </c>
      <c r="AM1039" s="168">
        <f t="shared" ref="AM1039:AM1042" si="1394">AM1038</f>
        <v>21</v>
      </c>
      <c r="AN1039" s="295"/>
      <c r="AO1039" s="295"/>
      <c r="AP1039" s="295"/>
      <c r="AQ1039" s="295"/>
      <c r="AR1039" s="295"/>
      <c r="AS1039" s="295"/>
      <c r="AT1039" s="295"/>
      <c r="AU1039" s="295"/>
      <c r="AV1039" s="295"/>
      <c r="AW1039" s="295"/>
      <c r="AX1039" s="295"/>
      <c r="AY1039" s="295"/>
      <c r="AZ1039" s="295"/>
      <c r="BA1039" s="295"/>
      <c r="BB1039" s="295"/>
    </row>
    <row r="1040">
      <c r="A1040" s="293" t="str">
        <f>Data!A1180</f>
        <v>Miami Beach City Commission</v>
      </c>
      <c r="B1040" s="140">
        <f>Data!E1180</f>
        <v>43754</v>
      </c>
      <c r="C1040" s="142">
        <f t="shared" si="1391"/>
        <v>6180925</v>
      </c>
      <c r="D1040" s="210">
        <f>Data!D1180+D1039</f>
        <v>23369488</v>
      </c>
      <c r="E1040" s="142">
        <f t="shared" ref="E1040:X1040" si="1393">E1039</f>
        <v>6229645</v>
      </c>
      <c r="F1040" s="142">
        <f t="shared" si="1393"/>
        <v>57545675</v>
      </c>
      <c r="G1040" s="142">
        <f t="shared" si="1393"/>
        <v>30817800</v>
      </c>
      <c r="H1040" s="142">
        <f t="shared" si="1393"/>
        <v>2163555</v>
      </c>
      <c r="I1040" s="142">
        <f t="shared" si="1393"/>
        <v>20829664</v>
      </c>
      <c r="J1040" s="142">
        <f t="shared" si="1393"/>
        <v>4894244</v>
      </c>
      <c r="K1040" s="142">
        <f t="shared" si="1393"/>
        <v>10629966</v>
      </c>
      <c r="L1040" s="142">
        <f t="shared" si="1393"/>
        <v>66990000</v>
      </c>
      <c r="M1040" s="142">
        <f t="shared" si="1393"/>
        <v>248837</v>
      </c>
      <c r="N1040" s="142">
        <f t="shared" si="1393"/>
        <v>46740672</v>
      </c>
      <c r="O1040" s="142">
        <f t="shared" si="1393"/>
        <v>3559100</v>
      </c>
      <c r="P1040" s="142">
        <f t="shared" si="1393"/>
        <v>148000</v>
      </c>
      <c r="Q1040" s="142">
        <f t="shared" si="1393"/>
        <v>8858775</v>
      </c>
      <c r="R1040" s="142">
        <f t="shared" si="1393"/>
        <v>1371373</v>
      </c>
      <c r="S1040" s="142">
        <f t="shared" si="1393"/>
        <v>6147539</v>
      </c>
      <c r="T1040" s="142">
        <f t="shared" si="1393"/>
        <v>45478326</v>
      </c>
      <c r="U1040" s="142">
        <f t="shared" si="1393"/>
        <v>1571714</v>
      </c>
      <c r="V1040" s="142">
        <f t="shared" si="1393"/>
        <v>11465</v>
      </c>
      <c r="W1040" s="142">
        <f t="shared" si="1393"/>
        <v>200314</v>
      </c>
      <c r="X1040" s="142">
        <f t="shared" si="1393"/>
        <v>91773</v>
      </c>
      <c r="Y1040" s="142"/>
      <c r="Z1040" s="142"/>
      <c r="AA1040" s="142"/>
      <c r="AB1040" s="142"/>
      <c r="AC1040" s="142"/>
      <c r="AD1040" s="142"/>
      <c r="AE1040" s="142"/>
      <c r="AF1040" s="142"/>
      <c r="AG1040" s="168" t="s">
        <v>996</v>
      </c>
      <c r="AH1040" s="144">
        <f t="shared" si="293"/>
        <v>344078850</v>
      </c>
      <c r="AI1040" s="145">
        <f t="shared" si="294"/>
        <v>43754</v>
      </c>
      <c r="AJ1040" s="144">
        <f t="shared" si="297"/>
        <v>1255</v>
      </c>
      <c r="AK1040" s="142">
        <v>1.0</v>
      </c>
      <c r="AL1040" s="146">
        <f t="shared" si="1039"/>
        <v>1255</v>
      </c>
      <c r="AM1040" s="168">
        <f t="shared" si="1394"/>
        <v>21</v>
      </c>
      <c r="AN1040" s="295"/>
      <c r="AO1040" s="295"/>
      <c r="AP1040" s="295"/>
      <c r="AQ1040" s="295"/>
      <c r="AR1040" s="295"/>
      <c r="AS1040" s="295"/>
      <c r="AT1040" s="295"/>
      <c r="AU1040" s="295"/>
      <c r="AV1040" s="295"/>
      <c r="AW1040" s="295"/>
      <c r="AX1040" s="295"/>
      <c r="AY1040" s="295"/>
      <c r="AZ1040" s="295"/>
      <c r="BA1040" s="295"/>
      <c r="BB1040" s="295"/>
    </row>
    <row r="1041">
      <c r="A1041" s="293" t="str">
        <f>Data!A145</f>
        <v>Sint-Jans-Molenbeek Municipal Council</v>
      </c>
      <c r="B1041" s="140">
        <f>Data!E145</f>
        <v>43754</v>
      </c>
      <c r="C1041" s="142">
        <f t="shared" si="1391"/>
        <v>6180925</v>
      </c>
      <c r="D1041" s="142">
        <f t="shared" ref="D1041:L1041" si="1395">D1040</f>
        <v>23369488</v>
      </c>
      <c r="E1041" s="142">
        <f t="shared" si="1395"/>
        <v>6229645</v>
      </c>
      <c r="F1041" s="142">
        <f t="shared" si="1395"/>
        <v>57545675</v>
      </c>
      <c r="G1041" s="142">
        <f t="shared" si="1395"/>
        <v>30817800</v>
      </c>
      <c r="H1041" s="142">
        <f t="shared" si="1395"/>
        <v>2163555</v>
      </c>
      <c r="I1041" s="142">
        <f t="shared" si="1395"/>
        <v>20829664</v>
      </c>
      <c r="J1041" s="142">
        <f t="shared" si="1395"/>
        <v>4894244</v>
      </c>
      <c r="K1041" s="142">
        <f t="shared" si="1395"/>
        <v>10629966</v>
      </c>
      <c r="L1041" s="142">
        <f t="shared" si="1395"/>
        <v>66990000</v>
      </c>
      <c r="M1041" s="210">
        <f>Data!D145+M1040</f>
        <v>345842</v>
      </c>
      <c r="N1041" s="142">
        <f t="shared" ref="N1041:X1041" si="1396">N1040</f>
        <v>46740672</v>
      </c>
      <c r="O1041" s="142">
        <f t="shared" si="1396"/>
        <v>3559100</v>
      </c>
      <c r="P1041" s="142">
        <f t="shared" si="1396"/>
        <v>148000</v>
      </c>
      <c r="Q1041" s="142">
        <f t="shared" si="1396"/>
        <v>8858775</v>
      </c>
      <c r="R1041" s="142">
        <f t="shared" si="1396"/>
        <v>1371373</v>
      </c>
      <c r="S1041" s="142">
        <f t="shared" si="1396"/>
        <v>6147539</v>
      </c>
      <c r="T1041" s="142">
        <f t="shared" si="1396"/>
        <v>45478326</v>
      </c>
      <c r="U1041" s="142">
        <f t="shared" si="1396"/>
        <v>1571714</v>
      </c>
      <c r="V1041" s="142">
        <f t="shared" si="1396"/>
        <v>11465</v>
      </c>
      <c r="W1041" s="142">
        <f t="shared" si="1396"/>
        <v>200314</v>
      </c>
      <c r="X1041" s="142">
        <f t="shared" si="1396"/>
        <v>91773</v>
      </c>
      <c r="Y1041" s="142"/>
      <c r="Z1041" s="142"/>
      <c r="AA1041" s="142"/>
      <c r="AB1041" s="142"/>
      <c r="AC1041" s="142"/>
      <c r="AD1041" s="142"/>
      <c r="AE1041" s="142"/>
      <c r="AF1041" s="142"/>
      <c r="AG1041" s="168" t="s">
        <v>1757</v>
      </c>
      <c r="AH1041" s="144">
        <f t="shared" si="293"/>
        <v>344175855</v>
      </c>
      <c r="AI1041" s="145">
        <f t="shared" si="294"/>
        <v>43754</v>
      </c>
      <c r="AJ1041" s="144">
        <f t="shared" si="297"/>
        <v>1256</v>
      </c>
      <c r="AK1041" s="142">
        <v>1.0</v>
      </c>
      <c r="AL1041" s="146">
        <f t="shared" si="1039"/>
        <v>1256</v>
      </c>
      <c r="AM1041" s="168">
        <f t="shared" si="1394"/>
        <v>21</v>
      </c>
      <c r="AN1041" s="295"/>
      <c r="AO1041" s="295"/>
      <c r="AP1041" s="295"/>
      <c r="AQ1041" s="295"/>
      <c r="AR1041" s="295"/>
      <c r="AS1041" s="295"/>
      <c r="AT1041" s="295"/>
      <c r="AU1041" s="295"/>
      <c r="AV1041" s="295"/>
      <c r="AW1041" s="295"/>
      <c r="AX1041" s="295"/>
      <c r="AY1041" s="295"/>
      <c r="AZ1041" s="295"/>
      <c r="BA1041" s="295"/>
      <c r="BB1041" s="295"/>
    </row>
    <row r="1042">
      <c r="A1042" s="293" t="str">
        <f>Data!A316</f>
        <v>Halton Borough Council</v>
      </c>
      <c r="B1042" s="140">
        <f>Data!E316</f>
        <v>43754</v>
      </c>
      <c r="C1042" s="142">
        <f t="shared" si="1391"/>
        <v>6180925</v>
      </c>
      <c r="D1042" s="142">
        <f t="shared" ref="D1042:X1042" si="1397">D1041</f>
        <v>23369488</v>
      </c>
      <c r="E1042" s="142">
        <f t="shared" si="1397"/>
        <v>6229645</v>
      </c>
      <c r="F1042" s="176">
        <f t="shared" si="1397"/>
        <v>57545675</v>
      </c>
      <c r="G1042" s="142">
        <f t="shared" si="1397"/>
        <v>30817800</v>
      </c>
      <c r="H1042" s="142">
        <f t="shared" si="1397"/>
        <v>2163555</v>
      </c>
      <c r="I1042" s="142">
        <f t="shared" si="1397"/>
        <v>20829664</v>
      </c>
      <c r="J1042" s="142">
        <f t="shared" si="1397"/>
        <v>4894244</v>
      </c>
      <c r="K1042" s="142">
        <f t="shared" si="1397"/>
        <v>10629966</v>
      </c>
      <c r="L1042" s="142">
        <f t="shared" si="1397"/>
        <v>66990000</v>
      </c>
      <c r="M1042" s="142">
        <f t="shared" si="1397"/>
        <v>345842</v>
      </c>
      <c r="N1042" s="142">
        <f t="shared" si="1397"/>
        <v>46740672</v>
      </c>
      <c r="O1042" s="142">
        <f t="shared" si="1397"/>
        <v>3559100</v>
      </c>
      <c r="P1042" s="142">
        <f t="shared" si="1397"/>
        <v>148000</v>
      </c>
      <c r="Q1042" s="142">
        <f t="shared" si="1397"/>
        <v>8858775</v>
      </c>
      <c r="R1042" s="142">
        <f t="shared" si="1397"/>
        <v>1371373</v>
      </c>
      <c r="S1042" s="142">
        <f t="shared" si="1397"/>
        <v>6147539</v>
      </c>
      <c r="T1042" s="142">
        <f t="shared" si="1397"/>
        <v>45478326</v>
      </c>
      <c r="U1042" s="142">
        <f t="shared" si="1397"/>
        <v>1571714</v>
      </c>
      <c r="V1042" s="142">
        <f t="shared" si="1397"/>
        <v>11465</v>
      </c>
      <c r="W1042" s="142">
        <f t="shared" si="1397"/>
        <v>200314</v>
      </c>
      <c r="X1042" s="142">
        <f t="shared" si="1397"/>
        <v>91773</v>
      </c>
      <c r="Y1042" s="142"/>
      <c r="Z1042" s="142"/>
      <c r="AA1042" s="142"/>
      <c r="AB1042" s="142"/>
      <c r="AC1042" s="142"/>
      <c r="AD1042" s="142"/>
      <c r="AE1042" s="142"/>
      <c r="AF1042" s="142"/>
      <c r="AG1042" s="168" t="s">
        <v>1284</v>
      </c>
      <c r="AH1042" s="144">
        <f t="shared" si="293"/>
        <v>344175855</v>
      </c>
      <c r="AI1042" s="145">
        <f t="shared" si="294"/>
        <v>43754</v>
      </c>
      <c r="AJ1042" s="144">
        <f t="shared" si="297"/>
        <v>1257</v>
      </c>
      <c r="AK1042" s="142">
        <v>1.0</v>
      </c>
      <c r="AL1042" s="146">
        <f t="shared" si="1039"/>
        <v>1257</v>
      </c>
      <c r="AM1042" s="168">
        <f t="shared" si="1394"/>
        <v>21</v>
      </c>
      <c r="AN1042" s="295"/>
      <c r="AO1042" s="295"/>
      <c r="AP1042" s="295"/>
      <c r="AQ1042" s="295"/>
      <c r="AR1042" s="295"/>
      <c r="AS1042" s="295"/>
      <c r="AT1042" s="295"/>
      <c r="AU1042" s="295"/>
      <c r="AV1042" s="295"/>
      <c r="AW1042" s="295"/>
      <c r="AX1042" s="295"/>
      <c r="AY1042" s="295"/>
      <c r="AZ1042" s="295"/>
      <c r="BA1042" s="295"/>
      <c r="BB1042" s="295"/>
    </row>
    <row r="1043">
      <c r="A1043" s="293" t="str">
        <f>Data!A101</f>
        <v>Willoughby City Council</v>
      </c>
      <c r="B1043" s="140">
        <f>Data!E101</f>
        <v>43755</v>
      </c>
      <c r="C1043" s="210">
        <f>Data!D101+C1042</f>
        <v>6261264</v>
      </c>
      <c r="D1043" s="142">
        <f t="shared" ref="D1043:X1043" si="1398">D1042</f>
        <v>23369488</v>
      </c>
      <c r="E1043" s="142">
        <f t="shared" si="1398"/>
        <v>6229645</v>
      </c>
      <c r="F1043" s="142">
        <f t="shared" si="1398"/>
        <v>57545675</v>
      </c>
      <c r="G1043" s="142">
        <f t="shared" si="1398"/>
        <v>30817800</v>
      </c>
      <c r="H1043" s="142">
        <f t="shared" si="1398"/>
        <v>2163555</v>
      </c>
      <c r="I1043" s="142">
        <f t="shared" si="1398"/>
        <v>20829664</v>
      </c>
      <c r="J1043" s="142">
        <f t="shared" si="1398"/>
        <v>4894244</v>
      </c>
      <c r="K1043" s="142">
        <f t="shared" si="1398"/>
        <v>10629966</v>
      </c>
      <c r="L1043" s="142">
        <f t="shared" si="1398"/>
        <v>66990000</v>
      </c>
      <c r="M1043" s="142">
        <f t="shared" si="1398"/>
        <v>345842</v>
      </c>
      <c r="N1043" s="142">
        <f t="shared" si="1398"/>
        <v>46740672</v>
      </c>
      <c r="O1043" s="142">
        <f t="shared" si="1398"/>
        <v>3559100</v>
      </c>
      <c r="P1043" s="142">
        <f t="shared" si="1398"/>
        <v>148000</v>
      </c>
      <c r="Q1043" s="142">
        <f t="shared" si="1398"/>
        <v>8858775</v>
      </c>
      <c r="R1043" s="142">
        <f t="shared" si="1398"/>
        <v>1371373</v>
      </c>
      <c r="S1043" s="142">
        <f t="shared" si="1398"/>
        <v>6147539</v>
      </c>
      <c r="T1043" s="142">
        <f t="shared" si="1398"/>
        <v>45478326</v>
      </c>
      <c r="U1043" s="142">
        <f t="shared" si="1398"/>
        <v>1571714</v>
      </c>
      <c r="V1043" s="142">
        <f t="shared" si="1398"/>
        <v>11465</v>
      </c>
      <c r="W1043" s="142">
        <f t="shared" si="1398"/>
        <v>200314</v>
      </c>
      <c r="X1043" s="142">
        <f t="shared" si="1398"/>
        <v>91773</v>
      </c>
      <c r="Y1043" s="142"/>
      <c r="Z1043" s="142"/>
      <c r="AA1043" s="142"/>
      <c r="AB1043" s="142"/>
      <c r="AC1043" s="142"/>
      <c r="AD1043" s="142"/>
      <c r="AE1043" s="142"/>
      <c r="AF1043" s="142"/>
      <c r="AG1043" s="168" t="s">
        <v>974</v>
      </c>
      <c r="AH1043" s="144">
        <f t="shared" si="293"/>
        <v>344256194</v>
      </c>
      <c r="AI1043" s="145">
        <f t="shared" si="294"/>
        <v>43755</v>
      </c>
      <c r="AJ1043" s="144">
        <f t="shared" si="297"/>
        <v>1258</v>
      </c>
      <c r="AK1043" s="142">
        <v>1.0</v>
      </c>
      <c r="AL1043" s="146">
        <f t="shared" si="1039"/>
        <v>1258</v>
      </c>
      <c r="AM1043" s="168">
        <f t="shared" ref="AM1043:AM1044" si="1400">AM1038</f>
        <v>21</v>
      </c>
      <c r="AN1043" s="295"/>
      <c r="AO1043" s="295"/>
      <c r="AP1043" s="295"/>
      <c r="AQ1043" s="295"/>
      <c r="AR1043" s="295"/>
      <c r="AS1043" s="295"/>
      <c r="AT1043" s="295"/>
      <c r="AU1043" s="295"/>
      <c r="AV1043" s="295"/>
      <c r="AW1043" s="295"/>
      <c r="AX1043" s="295"/>
      <c r="AY1043" s="295"/>
      <c r="AZ1043" s="295"/>
      <c r="BA1043" s="295"/>
      <c r="BB1043" s="295"/>
    </row>
    <row r="1044">
      <c r="A1044" s="293" t="str">
        <f>Data!A272</f>
        <v>East Cambridgeshire District Council</v>
      </c>
      <c r="B1044" s="140">
        <f>Data!E272</f>
        <v>43755</v>
      </c>
      <c r="C1044" s="142">
        <f t="shared" ref="C1044:X1044" si="1399">C1043</f>
        <v>6261264</v>
      </c>
      <c r="D1044" s="142">
        <f t="shared" si="1399"/>
        <v>23369488</v>
      </c>
      <c r="E1044" s="142">
        <f t="shared" si="1399"/>
        <v>6229645</v>
      </c>
      <c r="F1044" s="176">
        <f t="shared" si="1399"/>
        <v>57545675</v>
      </c>
      <c r="G1044" s="142">
        <f t="shared" si="1399"/>
        <v>30817800</v>
      </c>
      <c r="H1044" s="142">
        <f t="shared" si="1399"/>
        <v>2163555</v>
      </c>
      <c r="I1044" s="142">
        <f t="shared" si="1399"/>
        <v>20829664</v>
      </c>
      <c r="J1044" s="142">
        <f t="shared" si="1399"/>
        <v>4894244</v>
      </c>
      <c r="K1044" s="142">
        <f t="shared" si="1399"/>
        <v>10629966</v>
      </c>
      <c r="L1044" s="142">
        <f t="shared" si="1399"/>
        <v>66990000</v>
      </c>
      <c r="M1044" s="142">
        <f t="shared" si="1399"/>
        <v>345842</v>
      </c>
      <c r="N1044" s="142">
        <f t="shared" si="1399"/>
        <v>46740672</v>
      </c>
      <c r="O1044" s="142">
        <f t="shared" si="1399"/>
        <v>3559100</v>
      </c>
      <c r="P1044" s="142">
        <f t="shared" si="1399"/>
        <v>148000</v>
      </c>
      <c r="Q1044" s="142">
        <f t="shared" si="1399"/>
        <v>8858775</v>
      </c>
      <c r="R1044" s="142">
        <f t="shared" si="1399"/>
        <v>1371373</v>
      </c>
      <c r="S1044" s="142">
        <f t="shared" si="1399"/>
        <v>6147539</v>
      </c>
      <c r="T1044" s="142">
        <f t="shared" si="1399"/>
        <v>45478326</v>
      </c>
      <c r="U1044" s="142">
        <f t="shared" si="1399"/>
        <v>1571714</v>
      </c>
      <c r="V1044" s="142">
        <f t="shared" si="1399"/>
        <v>11465</v>
      </c>
      <c r="W1044" s="142">
        <f t="shared" si="1399"/>
        <v>200314</v>
      </c>
      <c r="X1044" s="142">
        <f t="shared" si="1399"/>
        <v>91773</v>
      </c>
      <c r="Y1044" s="142"/>
      <c r="Z1044" s="142"/>
      <c r="AA1044" s="142"/>
      <c r="AB1044" s="142"/>
      <c r="AC1044" s="142"/>
      <c r="AD1044" s="142"/>
      <c r="AE1044" s="142"/>
      <c r="AF1044" s="142"/>
      <c r="AG1044" s="168" t="s">
        <v>1284</v>
      </c>
      <c r="AH1044" s="144">
        <f t="shared" si="293"/>
        <v>344256194</v>
      </c>
      <c r="AI1044" s="145">
        <f t="shared" si="294"/>
        <v>43755</v>
      </c>
      <c r="AJ1044" s="144">
        <f t="shared" si="297"/>
        <v>1259</v>
      </c>
      <c r="AK1044" s="142">
        <v>1.0</v>
      </c>
      <c r="AL1044" s="146">
        <f t="shared" si="1039"/>
        <v>1259</v>
      </c>
      <c r="AM1044" s="168">
        <f t="shared" si="1400"/>
        <v>21</v>
      </c>
      <c r="AN1044" s="295"/>
      <c r="AO1044" s="295"/>
      <c r="AP1044" s="295"/>
      <c r="AQ1044" s="295"/>
      <c r="AR1044" s="295"/>
      <c r="AS1044" s="295"/>
      <c r="AT1044" s="295"/>
      <c r="AU1044" s="295"/>
      <c r="AV1044" s="295"/>
      <c r="AW1044" s="295"/>
      <c r="AX1044" s="295"/>
      <c r="AY1044" s="295"/>
      <c r="AZ1044" s="295"/>
      <c r="BA1044" s="295"/>
      <c r="BB1044" s="295"/>
    </row>
    <row r="1045">
      <c r="A1045" s="293" t="str">
        <f>Data!A1114</f>
        <v>Geneva Canton Grand Council</v>
      </c>
      <c r="B1045" s="140">
        <f>Data!E1114</f>
        <v>43756</v>
      </c>
      <c r="C1045" s="142">
        <f t="shared" ref="C1045:G1045" si="1401">C1044</f>
        <v>6261264</v>
      </c>
      <c r="D1045" s="142">
        <f t="shared" si="1401"/>
        <v>23369488</v>
      </c>
      <c r="E1045" s="142">
        <f t="shared" si="1401"/>
        <v>6229645</v>
      </c>
      <c r="F1045" s="142">
        <f t="shared" si="1401"/>
        <v>57545675</v>
      </c>
      <c r="G1045" s="142">
        <f t="shared" si="1401"/>
        <v>30817800</v>
      </c>
      <c r="H1045" s="210">
        <f>Data!D1114-Data!D1115+H1044</f>
        <v>2461294</v>
      </c>
      <c r="I1045" s="142">
        <f t="shared" ref="I1045:X1045" si="1402">I1044</f>
        <v>20829664</v>
      </c>
      <c r="J1045" s="142">
        <f t="shared" si="1402"/>
        <v>4894244</v>
      </c>
      <c r="K1045" s="142">
        <f t="shared" si="1402"/>
        <v>10629966</v>
      </c>
      <c r="L1045" s="142">
        <f t="shared" si="1402"/>
        <v>66990000</v>
      </c>
      <c r="M1045" s="142">
        <f t="shared" si="1402"/>
        <v>345842</v>
      </c>
      <c r="N1045" s="142">
        <f t="shared" si="1402"/>
        <v>46740672</v>
      </c>
      <c r="O1045" s="142">
        <f t="shared" si="1402"/>
        <v>3559100</v>
      </c>
      <c r="P1045" s="142">
        <f t="shared" si="1402"/>
        <v>148000</v>
      </c>
      <c r="Q1045" s="142">
        <f t="shared" si="1402"/>
        <v>8858775</v>
      </c>
      <c r="R1045" s="142">
        <f t="shared" si="1402"/>
        <v>1371373</v>
      </c>
      <c r="S1045" s="142">
        <f t="shared" si="1402"/>
        <v>6147539</v>
      </c>
      <c r="T1045" s="142">
        <f t="shared" si="1402"/>
        <v>45478326</v>
      </c>
      <c r="U1045" s="142">
        <f t="shared" si="1402"/>
        <v>1571714</v>
      </c>
      <c r="V1045" s="142">
        <f t="shared" si="1402"/>
        <v>11465</v>
      </c>
      <c r="W1045" s="142">
        <f t="shared" si="1402"/>
        <v>200314</v>
      </c>
      <c r="X1045" s="142">
        <f t="shared" si="1402"/>
        <v>91773</v>
      </c>
      <c r="Y1045" s="142"/>
      <c r="Z1045" s="142"/>
      <c r="AA1045" s="142"/>
      <c r="AB1045" s="142"/>
      <c r="AC1045" s="142"/>
      <c r="AD1045" s="142"/>
      <c r="AE1045" s="142"/>
      <c r="AF1045" s="142"/>
      <c r="AG1045" s="168" t="s">
        <v>2807</v>
      </c>
      <c r="AH1045" s="144">
        <f t="shared" si="293"/>
        <v>344553933</v>
      </c>
      <c r="AI1045" s="145">
        <f t="shared" si="294"/>
        <v>43756</v>
      </c>
      <c r="AJ1045" s="144">
        <f t="shared" si="297"/>
        <v>1260</v>
      </c>
      <c r="AK1045" s="142">
        <v>1.0</v>
      </c>
      <c r="AL1045" s="146">
        <f t="shared" si="1039"/>
        <v>1260</v>
      </c>
      <c r="AM1045" s="168">
        <f t="shared" ref="AM1045:AM1046" si="1404">AM1039</f>
        <v>21</v>
      </c>
      <c r="AN1045" s="295"/>
      <c r="AO1045" s="295"/>
      <c r="AP1045" s="295"/>
      <c r="AQ1045" s="295"/>
      <c r="AR1045" s="295"/>
      <c r="AS1045" s="295"/>
      <c r="AT1045" s="295"/>
      <c r="AU1045" s="295"/>
      <c r="AV1045" s="295"/>
      <c r="AW1045" s="295"/>
      <c r="AX1045" s="295"/>
      <c r="AY1045" s="295"/>
      <c r="AZ1045" s="295"/>
      <c r="BA1045" s="295"/>
      <c r="BB1045" s="295"/>
    </row>
    <row r="1046">
      <c r="A1046" s="293" t="str">
        <f>Data!A1171</f>
        <v>Kalamazoo City Council</v>
      </c>
      <c r="B1046" s="140">
        <f>Data!E1171</f>
        <v>43759</v>
      </c>
      <c r="C1046" s="142">
        <f t="shared" ref="C1046:C1053" si="1405">C1045</f>
        <v>6261264</v>
      </c>
      <c r="D1046" s="210">
        <f>Data!D1171+D1045</f>
        <v>23446033</v>
      </c>
      <c r="E1046" s="142">
        <f t="shared" ref="E1046:X1046" si="1403">E1045</f>
        <v>6229645</v>
      </c>
      <c r="F1046" s="142">
        <f t="shared" si="1403"/>
        <v>57545675</v>
      </c>
      <c r="G1046" s="142">
        <f t="shared" si="1403"/>
        <v>30817800</v>
      </c>
      <c r="H1046" s="142">
        <f t="shared" si="1403"/>
        <v>2461294</v>
      </c>
      <c r="I1046" s="142">
        <f t="shared" si="1403"/>
        <v>20829664</v>
      </c>
      <c r="J1046" s="142">
        <f t="shared" si="1403"/>
        <v>4894244</v>
      </c>
      <c r="K1046" s="142">
        <f t="shared" si="1403"/>
        <v>10629966</v>
      </c>
      <c r="L1046" s="142">
        <f t="shared" si="1403"/>
        <v>66990000</v>
      </c>
      <c r="M1046" s="142">
        <f t="shared" si="1403"/>
        <v>345842</v>
      </c>
      <c r="N1046" s="142">
        <f t="shared" si="1403"/>
        <v>46740672</v>
      </c>
      <c r="O1046" s="142">
        <f t="shared" si="1403"/>
        <v>3559100</v>
      </c>
      <c r="P1046" s="142">
        <f t="shared" si="1403"/>
        <v>148000</v>
      </c>
      <c r="Q1046" s="142">
        <f t="shared" si="1403"/>
        <v>8858775</v>
      </c>
      <c r="R1046" s="142">
        <f t="shared" si="1403"/>
        <v>1371373</v>
      </c>
      <c r="S1046" s="142">
        <f t="shared" si="1403"/>
        <v>6147539</v>
      </c>
      <c r="T1046" s="142">
        <f t="shared" si="1403"/>
        <v>45478326</v>
      </c>
      <c r="U1046" s="142">
        <f t="shared" si="1403"/>
        <v>1571714</v>
      </c>
      <c r="V1046" s="142">
        <f t="shared" si="1403"/>
        <v>11465</v>
      </c>
      <c r="W1046" s="142">
        <f t="shared" si="1403"/>
        <v>200314</v>
      </c>
      <c r="X1046" s="142">
        <f t="shared" si="1403"/>
        <v>91773</v>
      </c>
      <c r="Y1046" s="142"/>
      <c r="Z1046" s="142"/>
      <c r="AA1046" s="142"/>
      <c r="AB1046" s="142"/>
      <c r="AC1046" s="142"/>
      <c r="AD1046" s="142"/>
      <c r="AE1046" s="142"/>
      <c r="AF1046" s="142"/>
      <c r="AG1046" s="168" t="s">
        <v>996</v>
      </c>
      <c r="AH1046" s="144">
        <f t="shared" si="293"/>
        <v>344630478</v>
      </c>
      <c r="AI1046" s="145">
        <f t="shared" si="294"/>
        <v>43759</v>
      </c>
      <c r="AJ1046" s="144">
        <f t="shared" si="297"/>
        <v>1261</v>
      </c>
      <c r="AK1046" s="142">
        <v>1.0</v>
      </c>
      <c r="AL1046" s="146">
        <f t="shared" si="1039"/>
        <v>1261</v>
      </c>
      <c r="AM1046" s="168">
        <f t="shared" si="1404"/>
        <v>21</v>
      </c>
      <c r="AN1046" s="295"/>
      <c r="AO1046" s="295"/>
      <c r="AP1046" s="295"/>
      <c r="AQ1046" s="295"/>
      <c r="AR1046" s="295"/>
      <c r="AS1046" s="295"/>
      <c r="AT1046" s="295"/>
      <c r="AU1046" s="295"/>
      <c r="AV1046" s="295"/>
      <c r="AW1046" s="295"/>
      <c r="AX1046" s="295"/>
      <c r="AY1046" s="295"/>
      <c r="AZ1046" s="295"/>
      <c r="BA1046" s="295"/>
      <c r="BB1046" s="295"/>
    </row>
    <row r="1047">
      <c r="A1047" s="293" t="str">
        <f>Data!A389</f>
        <v>Lichfield City Council</v>
      </c>
      <c r="B1047" s="140">
        <f>Data!E389</f>
        <v>43759</v>
      </c>
      <c r="C1047" s="142">
        <f t="shared" si="1405"/>
        <v>6261264</v>
      </c>
      <c r="D1047" s="142">
        <f t="shared" ref="D1047:X1047" si="1406">D1046</f>
        <v>23446033</v>
      </c>
      <c r="E1047" s="142">
        <f t="shared" si="1406"/>
        <v>6229645</v>
      </c>
      <c r="F1047" s="176">
        <f t="shared" si="1406"/>
        <v>57545675</v>
      </c>
      <c r="G1047" s="142">
        <f t="shared" si="1406"/>
        <v>30817800</v>
      </c>
      <c r="H1047" s="142">
        <f t="shared" si="1406"/>
        <v>2461294</v>
      </c>
      <c r="I1047" s="142">
        <f t="shared" si="1406"/>
        <v>20829664</v>
      </c>
      <c r="J1047" s="142">
        <f t="shared" si="1406"/>
        <v>4894244</v>
      </c>
      <c r="K1047" s="142">
        <f t="shared" si="1406"/>
        <v>10629966</v>
      </c>
      <c r="L1047" s="142">
        <f t="shared" si="1406"/>
        <v>66990000</v>
      </c>
      <c r="M1047" s="142">
        <f t="shared" si="1406"/>
        <v>345842</v>
      </c>
      <c r="N1047" s="142">
        <f t="shared" si="1406"/>
        <v>46740672</v>
      </c>
      <c r="O1047" s="142">
        <f t="shared" si="1406"/>
        <v>3559100</v>
      </c>
      <c r="P1047" s="142">
        <f t="shared" si="1406"/>
        <v>148000</v>
      </c>
      <c r="Q1047" s="142">
        <f t="shared" si="1406"/>
        <v>8858775</v>
      </c>
      <c r="R1047" s="142">
        <f t="shared" si="1406"/>
        <v>1371373</v>
      </c>
      <c r="S1047" s="142">
        <f t="shared" si="1406"/>
        <v>6147539</v>
      </c>
      <c r="T1047" s="142">
        <f t="shared" si="1406"/>
        <v>45478326</v>
      </c>
      <c r="U1047" s="142">
        <f t="shared" si="1406"/>
        <v>1571714</v>
      </c>
      <c r="V1047" s="142">
        <f t="shared" si="1406"/>
        <v>11465</v>
      </c>
      <c r="W1047" s="142">
        <f t="shared" si="1406"/>
        <v>200314</v>
      </c>
      <c r="X1047" s="142">
        <f t="shared" si="1406"/>
        <v>91773</v>
      </c>
      <c r="Y1047" s="210"/>
      <c r="Z1047" s="210"/>
      <c r="AA1047" s="210"/>
      <c r="AB1047" s="210"/>
      <c r="AC1047" s="210"/>
      <c r="AD1047" s="210"/>
      <c r="AE1047" s="210"/>
      <c r="AF1047" s="210"/>
      <c r="AG1047" s="168" t="s">
        <v>1284</v>
      </c>
      <c r="AH1047" s="144">
        <f t="shared" si="293"/>
        <v>344630478</v>
      </c>
      <c r="AI1047" s="145">
        <f t="shared" si="294"/>
        <v>43759</v>
      </c>
      <c r="AJ1047" s="144">
        <f t="shared" si="297"/>
        <v>1262</v>
      </c>
      <c r="AK1047" s="142">
        <v>1.0</v>
      </c>
      <c r="AL1047" s="146">
        <f t="shared" si="1039"/>
        <v>1262</v>
      </c>
      <c r="AM1047" s="168">
        <f t="shared" ref="AM1047:AM1050" si="1409">AM1043</f>
        <v>21</v>
      </c>
      <c r="AN1047" s="295"/>
      <c r="AO1047" s="295"/>
      <c r="AP1047" s="295"/>
      <c r="AQ1047" s="295"/>
      <c r="AR1047" s="295"/>
      <c r="AS1047" s="295"/>
      <c r="AT1047" s="295"/>
      <c r="AU1047" s="295"/>
      <c r="AV1047" s="295"/>
      <c r="AW1047" s="295"/>
      <c r="AX1047" s="295"/>
      <c r="AY1047" s="295"/>
      <c r="AZ1047" s="295"/>
      <c r="BA1047" s="295"/>
      <c r="BB1047" s="295"/>
    </row>
    <row r="1048">
      <c r="A1048" s="293" t="str">
        <f>Data!A940</f>
        <v>Pordenone Council</v>
      </c>
      <c r="B1048" s="140">
        <f>Data!E940</f>
        <v>43759</v>
      </c>
      <c r="C1048" s="142">
        <f t="shared" si="1405"/>
        <v>6261264</v>
      </c>
      <c r="D1048" s="142">
        <f t="shared" ref="D1048:H1048" si="1407">D1047</f>
        <v>23446033</v>
      </c>
      <c r="E1048" s="142">
        <f t="shared" si="1407"/>
        <v>6229645</v>
      </c>
      <c r="F1048" s="142">
        <f t="shared" si="1407"/>
        <v>57545675</v>
      </c>
      <c r="G1048" s="142">
        <f t="shared" si="1407"/>
        <v>30817800</v>
      </c>
      <c r="H1048" s="142">
        <f t="shared" si="1407"/>
        <v>2461294</v>
      </c>
      <c r="I1048" s="210">
        <f>Data!D940+I1047</f>
        <v>20881207</v>
      </c>
      <c r="J1048" s="142">
        <f t="shared" ref="J1048:X1048" si="1408">J1047</f>
        <v>4894244</v>
      </c>
      <c r="K1048" s="142">
        <f t="shared" si="1408"/>
        <v>10629966</v>
      </c>
      <c r="L1048" s="142">
        <f t="shared" si="1408"/>
        <v>66990000</v>
      </c>
      <c r="M1048" s="142">
        <f t="shared" si="1408"/>
        <v>345842</v>
      </c>
      <c r="N1048" s="142">
        <f t="shared" si="1408"/>
        <v>46740672</v>
      </c>
      <c r="O1048" s="142">
        <f t="shared" si="1408"/>
        <v>3559100</v>
      </c>
      <c r="P1048" s="142">
        <f t="shared" si="1408"/>
        <v>148000</v>
      </c>
      <c r="Q1048" s="142">
        <f t="shared" si="1408"/>
        <v>8858775</v>
      </c>
      <c r="R1048" s="142">
        <f t="shared" si="1408"/>
        <v>1371373</v>
      </c>
      <c r="S1048" s="142">
        <f t="shared" si="1408"/>
        <v>6147539</v>
      </c>
      <c r="T1048" s="142">
        <f t="shared" si="1408"/>
        <v>45478326</v>
      </c>
      <c r="U1048" s="142">
        <f t="shared" si="1408"/>
        <v>1571714</v>
      </c>
      <c r="V1048" s="142">
        <f t="shared" si="1408"/>
        <v>11465</v>
      </c>
      <c r="W1048" s="142">
        <f t="shared" si="1408"/>
        <v>200314</v>
      </c>
      <c r="X1048" s="142">
        <f t="shared" si="1408"/>
        <v>91773</v>
      </c>
      <c r="Y1048" s="210"/>
      <c r="Z1048" s="210"/>
      <c r="AA1048" s="210"/>
      <c r="AB1048" s="210"/>
      <c r="AC1048" s="210"/>
      <c r="AD1048" s="210"/>
      <c r="AE1048" s="210"/>
      <c r="AF1048" s="210"/>
      <c r="AG1048" s="168" t="s">
        <v>2288</v>
      </c>
      <c r="AH1048" s="144">
        <f t="shared" si="293"/>
        <v>344682021</v>
      </c>
      <c r="AI1048" s="145">
        <f t="shared" si="294"/>
        <v>43759</v>
      </c>
      <c r="AJ1048" s="144">
        <f t="shared" si="297"/>
        <v>1263</v>
      </c>
      <c r="AK1048" s="142">
        <v>1.0</v>
      </c>
      <c r="AL1048" s="146">
        <f t="shared" si="1039"/>
        <v>1263</v>
      </c>
      <c r="AM1048" s="168">
        <f t="shared" si="1409"/>
        <v>21</v>
      </c>
      <c r="AN1048" s="295"/>
      <c r="AO1048" s="295"/>
      <c r="AP1048" s="295"/>
      <c r="AQ1048" s="295"/>
      <c r="AR1048" s="295"/>
      <c r="AS1048" s="295"/>
      <c r="AT1048" s="295"/>
      <c r="AU1048" s="295"/>
      <c r="AV1048" s="295"/>
      <c r="AW1048" s="295"/>
      <c r="AX1048" s="295"/>
      <c r="AY1048" s="295"/>
      <c r="AZ1048" s="295"/>
      <c r="BA1048" s="295"/>
      <c r="BB1048" s="295"/>
    </row>
    <row r="1049">
      <c r="A1049" s="293" t="str">
        <f>Data!A950</f>
        <v>Sant'Ambrogio di Torino Council</v>
      </c>
      <c r="B1049" s="140">
        <f>Data!E950</f>
        <v>43759</v>
      </c>
      <c r="C1049" s="142">
        <f t="shared" si="1405"/>
        <v>6261264</v>
      </c>
      <c r="D1049" s="142">
        <f t="shared" ref="D1049:H1049" si="1410">D1048</f>
        <v>23446033</v>
      </c>
      <c r="E1049" s="142">
        <f t="shared" si="1410"/>
        <v>6229645</v>
      </c>
      <c r="F1049" s="142">
        <f t="shared" si="1410"/>
        <v>57545675</v>
      </c>
      <c r="G1049" s="142">
        <f t="shared" si="1410"/>
        <v>30817800</v>
      </c>
      <c r="H1049" s="142">
        <f t="shared" si="1410"/>
        <v>2461294</v>
      </c>
      <c r="I1049" s="210">
        <f>Data!D950+I1048</f>
        <v>20885425</v>
      </c>
      <c r="J1049" s="142">
        <f t="shared" ref="J1049:X1049" si="1411">J1048</f>
        <v>4894244</v>
      </c>
      <c r="K1049" s="142">
        <f t="shared" si="1411"/>
        <v>10629966</v>
      </c>
      <c r="L1049" s="142">
        <f t="shared" si="1411"/>
        <v>66990000</v>
      </c>
      <c r="M1049" s="142">
        <f t="shared" si="1411"/>
        <v>345842</v>
      </c>
      <c r="N1049" s="142">
        <f t="shared" si="1411"/>
        <v>46740672</v>
      </c>
      <c r="O1049" s="142">
        <f t="shared" si="1411"/>
        <v>3559100</v>
      </c>
      <c r="P1049" s="142">
        <f t="shared" si="1411"/>
        <v>148000</v>
      </c>
      <c r="Q1049" s="142">
        <f t="shared" si="1411"/>
        <v>8858775</v>
      </c>
      <c r="R1049" s="142">
        <f t="shared" si="1411"/>
        <v>1371373</v>
      </c>
      <c r="S1049" s="142">
        <f t="shared" si="1411"/>
        <v>6147539</v>
      </c>
      <c r="T1049" s="142">
        <f t="shared" si="1411"/>
        <v>45478326</v>
      </c>
      <c r="U1049" s="142">
        <f t="shared" si="1411"/>
        <v>1571714</v>
      </c>
      <c r="V1049" s="142">
        <f t="shared" si="1411"/>
        <v>11465</v>
      </c>
      <c r="W1049" s="142">
        <f t="shared" si="1411"/>
        <v>200314</v>
      </c>
      <c r="X1049" s="142">
        <f t="shared" si="1411"/>
        <v>91773</v>
      </c>
      <c r="Y1049" s="210"/>
      <c r="Z1049" s="210"/>
      <c r="AA1049" s="210"/>
      <c r="AB1049" s="210"/>
      <c r="AC1049" s="210"/>
      <c r="AD1049" s="210"/>
      <c r="AE1049" s="210"/>
      <c r="AF1049" s="210"/>
      <c r="AG1049" s="168" t="s">
        <v>2288</v>
      </c>
      <c r="AH1049" s="144">
        <f t="shared" si="293"/>
        <v>344686239</v>
      </c>
      <c r="AI1049" s="145">
        <f t="shared" si="294"/>
        <v>43759</v>
      </c>
      <c r="AJ1049" s="144">
        <f t="shared" si="297"/>
        <v>1264</v>
      </c>
      <c r="AK1049" s="142">
        <v>1.0</v>
      </c>
      <c r="AL1049" s="146">
        <f t="shared" si="1039"/>
        <v>1264</v>
      </c>
      <c r="AM1049" s="168">
        <f t="shared" si="1409"/>
        <v>21</v>
      </c>
      <c r="AN1049" s="295"/>
      <c r="AO1049" s="295"/>
      <c r="AP1049" s="295"/>
      <c r="AQ1049" s="295"/>
      <c r="AR1049" s="295"/>
      <c r="AS1049" s="295"/>
      <c r="AT1049" s="295"/>
      <c r="AU1049" s="295"/>
      <c r="AV1049" s="295"/>
      <c r="AW1049" s="295"/>
      <c r="AX1049" s="295"/>
      <c r="AY1049" s="295"/>
      <c r="AZ1049" s="295"/>
      <c r="BA1049" s="295"/>
      <c r="BB1049" s="295"/>
    </row>
    <row r="1050">
      <c r="A1050" s="293" t="str">
        <f>Data!A939</f>
        <v>Pisa Council</v>
      </c>
      <c r="B1050" s="140">
        <f>Data!E939</f>
        <v>43760</v>
      </c>
      <c r="C1050" s="142">
        <f t="shared" si="1405"/>
        <v>6261264</v>
      </c>
      <c r="D1050" s="142">
        <f t="shared" ref="D1050:X1050" si="1412">D1049</f>
        <v>23446033</v>
      </c>
      <c r="E1050" s="142">
        <f t="shared" si="1412"/>
        <v>6229645</v>
      </c>
      <c r="F1050" s="142">
        <f t="shared" si="1412"/>
        <v>57545675</v>
      </c>
      <c r="G1050" s="142">
        <f t="shared" si="1412"/>
        <v>30817800</v>
      </c>
      <c r="H1050" s="142">
        <f t="shared" si="1412"/>
        <v>2461294</v>
      </c>
      <c r="I1050" s="176">
        <f t="shared" si="1412"/>
        <v>20885425</v>
      </c>
      <c r="J1050" s="142">
        <f t="shared" si="1412"/>
        <v>4894244</v>
      </c>
      <c r="K1050" s="142">
        <f t="shared" si="1412"/>
        <v>10629966</v>
      </c>
      <c r="L1050" s="142">
        <f t="shared" si="1412"/>
        <v>66990000</v>
      </c>
      <c r="M1050" s="142">
        <f t="shared" si="1412"/>
        <v>345842</v>
      </c>
      <c r="N1050" s="142">
        <f t="shared" si="1412"/>
        <v>46740672</v>
      </c>
      <c r="O1050" s="142">
        <f t="shared" si="1412"/>
        <v>3559100</v>
      </c>
      <c r="P1050" s="142">
        <f t="shared" si="1412"/>
        <v>148000</v>
      </c>
      <c r="Q1050" s="142">
        <f t="shared" si="1412"/>
        <v>8858775</v>
      </c>
      <c r="R1050" s="142">
        <f t="shared" si="1412"/>
        <v>1371373</v>
      </c>
      <c r="S1050" s="142">
        <f t="shared" si="1412"/>
        <v>6147539</v>
      </c>
      <c r="T1050" s="142">
        <f t="shared" si="1412"/>
        <v>45478326</v>
      </c>
      <c r="U1050" s="142">
        <f t="shared" si="1412"/>
        <v>1571714</v>
      </c>
      <c r="V1050" s="142">
        <f t="shared" si="1412"/>
        <v>11465</v>
      </c>
      <c r="W1050" s="142">
        <f t="shared" si="1412"/>
        <v>200314</v>
      </c>
      <c r="X1050" s="142">
        <f t="shared" si="1412"/>
        <v>91773</v>
      </c>
      <c r="Y1050" s="210"/>
      <c r="Z1050" s="210"/>
      <c r="AA1050" s="210"/>
      <c r="AB1050" s="210"/>
      <c r="AC1050" s="210"/>
      <c r="AD1050" s="210"/>
      <c r="AE1050" s="210"/>
      <c r="AF1050" s="210"/>
      <c r="AG1050" s="168" t="s">
        <v>2288</v>
      </c>
      <c r="AH1050" s="144">
        <f t="shared" si="293"/>
        <v>344686239</v>
      </c>
      <c r="AI1050" s="145">
        <f t="shared" si="294"/>
        <v>43760</v>
      </c>
      <c r="AJ1050" s="144">
        <f t="shared" si="297"/>
        <v>1265</v>
      </c>
      <c r="AK1050" s="142">
        <v>1.0</v>
      </c>
      <c r="AL1050" s="146">
        <f t="shared" si="1039"/>
        <v>1265</v>
      </c>
      <c r="AM1050" s="168">
        <f t="shared" si="1409"/>
        <v>21</v>
      </c>
      <c r="AN1050" s="295"/>
      <c r="AO1050" s="295"/>
      <c r="AP1050" s="295"/>
      <c r="AQ1050" s="295"/>
      <c r="AR1050" s="295"/>
      <c r="AS1050" s="295"/>
      <c r="AT1050" s="295"/>
      <c r="AU1050" s="295"/>
      <c r="AV1050" s="295"/>
      <c r="AW1050" s="295"/>
      <c r="AX1050" s="295"/>
      <c r="AY1050" s="295"/>
      <c r="AZ1050" s="295"/>
      <c r="BA1050" s="295"/>
      <c r="BB1050" s="295"/>
    </row>
    <row r="1051">
      <c r="A1051" s="293" t="str">
        <f>Data!A1135</f>
        <v>Alexandria City Council</v>
      </c>
      <c r="B1051" s="140">
        <f>Data!E1135</f>
        <v>43760</v>
      </c>
      <c r="C1051" s="142">
        <f t="shared" si="1405"/>
        <v>6261264</v>
      </c>
      <c r="D1051" s="210">
        <f>Data!D1135+D1050</f>
        <v>23606563</v>
      </c>
      <c r="E1051" s="142">
        <f t="shared" ref="E1051:X1051" si="1413">E1050</f>
        <v>6229645</v>
      </c>
      <c r="F1051" s="142">
        <f t="shared" si="1413"/>
        <v>57545675</v>
      </c>
      <c r="G1051" s="142">
        <f t="shared" si="1413"/>
        <v>30817800</v>
      </c>
      <c r="H1051" s="142">
        <f t="shared" si="1413"/>
        <v>2461294</v>
      </c>
      <c r="I1051" s="142">
        <f t="shared" si="1413"/>
        <v>20885425</v>
      </c>
      <c r="J1051" s="142">
        <f t="shared" si="1413"/>
        <v>4894244</v>
      </c>
      <c r="K1051" s="142">
        <f t="shared" si="1413"/>
        <v>10629966</v>
      </c>
      <c r="L1051" s="142">
        <f t="shared" si="1413"/>
        <v>66990000</v>
      </c>
      <c r="M1051" s="142">
        <f t="shared" si="1413"/>
        <v>345842</v>
      </c>
      <c r="N1051" s="142">
        <f t="shared" si="1413"/>
        <v>46740672</v>
      </c>
      <c r="O1051" s="142">
        <f t="shared" si="1413"/>
        <v>3559100</v>
      </c>
      <c r="P1051" s="142">
        <f t="shared" si="1413"/>
        <v>148000</v>
      </c>
      <c r="Q1051" s="142">
        <f t="shared" si="1413"/>
        <v>8858775</v>
      </c>
      <c r="R1051" s="142">
        <f t="shared" si="1413"/>
        <v>1371373</v>
      </c>
      <c r="S1051" s="142">
        <f t="shared" si="1413"/>
        <v>6147539</v>
      </c>
      <c r="T1051" s="142">
        <f t="shared" si="1413"/>
        <v>45478326</v>
      </c>
      <c r="U1051" s="142">
        <f t="shared" si="1413"/>
        <v>1571714</v>
      </c>
      <c r="V1051" s="142">
        <f t="shared" si="1413"/>
        <v>11465</v>
      </c>
      <c r="W1051" s="142">
        <f t="shared" si="1413"/>
        <v>200314</v>
      </c>
      <c r="X1051" s="142">
        <f t="shared" si="1413"/>
        <v>91773</v>
      </c>
      <c r="Y1051" s="210"/>
      <c r="Z1051" s="210"/>
      <c r="AA1051" s="210"/>
      <c r="AB1051" s="210"/>
      <c r="AC1051" s="210"/>
      <c r="AD1051" s="210"/>
      <c r="AE1051" s="210"/>
      <c r="AF1051" s="210"/>
      <c r="AG1051" s="168" t="s">
        <v>996</v>
      </c>
      <c r="AH1051" s="144">
        <f t="shared" si="293"/>
        <v>344846769</v>
      </c>
      <c r="AI1051" s="145">
        <f t="shared" si="294"/>
        <v>43760</v>
      </c>
      <c r="AJ1051" s="144">
        <f t="shared" si="297"/>
        <v>1266</v>
      </c>
      <c r="AK1051" s="142">
        <v>1.0</v>
      </c>
      <c r="AL1051" s="146">
        <f t="shared" si="1039"/>
        <v>1266</v>
      </c>
      <c r="AM1051" s="168">
        <f>AM1044</f>
        <v>21</v>
      </c>
      <c r="AN1051" s="295"/>
      <c r="AO1051" s="295"/>
      <c r="AP1051" s="295"/>
      <c r="AQ1051" s="295"/>
      <c r="AR1051" s="295"/>
      <c r="AS1051" s="295"/>
      <c r="AT1051" s="295"/>
      <c r="AU1051" s="295"/>
      <c r="AV1051" s="295"/>
      <c r="AW1051" s="295"/>
      <c r="AX1051" s="295"/>
      <c r="AY1051" s="295"/>
      <c r="AZ1051" s="295"/>
      <c r="BA1051" s="295"/>
      <c r="BB1051" s="295"/>
    </row>
    <row r="1052">
      <c r="A1052" s="293" t="str">
        <f>Data!A1011</f>
        <v>Republic of Malta Parliament</v>
      </c>
      <c r="B1052" s="140">
        <f>Data!E1011</f>
        <v>43760</v>
      </c>
      <c r="C1052" s="142">
        <f t="shared" si="1405"/>
        <v>6261264</v>
      </c>
      <c r="D1052" s="142">
        <f t="shared" ref="D1052:X1052" si="1414">D1051</f>
        <v>23606563</v>
      </c>
      <c r="E1052" s="142">
        <f t="shared" si="1414"/>
        <v>6229645</v>
      </c>
      <c r="F1052" s="142">
        <f t="shared" si="1414"/>
        <v>57545675</v>
      </c>
      <c r="G1052" s="142">
        <f t="shared" si="1414"/>
        <v>30817800</v>
      </c>
      <c r="H1052" s="142">
        <f t="shared" si="1414"/>
        <v>2461294</v>
      </c>
      <c r="I1052" s="142">
        <f t="shared" si="1414"/>
        <v>20885425</v>
      </c>
      <c r="J1052" s="142">
        <f t="shared" si="1414"/>
        <v>4894244</v>
      </c>
      <c r="K1052" s="142">
        <f t="shared" si="1414"/>
        <v>10629966</v>
      </c>
      <c r="L1052" s="142">
        <f t="shared" si="1414"/>
        <v>66990000</v>
      </c>
      <c r="M1052" s="142">
        <f t="shared" si="1414"/>
        <v>345842</v>
      </c>
      <c r="N1052" s="142">
        <f t="shared" si="1414"/>
        <v>46740672</v>
      </c>
      <c r="O1052" s="142">
        <f t="shared" si="1414"/>
        <v>3559100</v>
      </c>
      <c r="P1052" s="142">
        <f t="shared" si="1414"/>
        <v>148000</v>
      </c>
      <c r="Q1052" s="142">
        <f t="shared" si="1414"/>
        <v>8858775</v>
      </c>
      <c r="R1052" s="142">
        <f t="shared" si="1414"/>
        <v>1371373</v>
      </c>
      <c r="S1052" s="142">
        <f t="shared" si="1414"/>
        <v>6147539</v>
      </c>
      <c r="T1052" s="142">
        <f t="shared" si="1414"/>
        <v>45478326</v>
      </c>
      <c r="U1052" s="142">
        <f t="shared" si="1414"/>
        <v>1571714</v>
      </c>
      <c r="V1052" s="142">
        <f t="shared" si="1414"/>
        <v>11465</v>
      </c>
      <c r="W1052" s="142">
        <f t="shared" si="1414"/>
        <v>200314</v>
      </c>
      <c r="X1052" s="142">
        <f t="shared" si="1414"/>
        <v>91773</v>
      </c>
      <c r="Y1052" s="210">
        <f>Data!D1011</f>
        <v>475701</v>
      </c>
      <c r="Z1052" s="210"/>
      <c r="AA1052" s="210"/>
      <c r="AB1052" s="210"/>
      <c r="AC1052" s="210"/>
      <c r="AD1052" s="210"/>
      <c r="AE1052" s="210"/>
      <c r="AF1052" s="210"/>
      <c r="AG1052" s="168" t="s">
        <v>2809</v>
      </c>
      <c r="AH1052" s="144">
        <f t="shared" si="293"/>
        <v>345322470</v>
      </c>
      <c r="AI1052" s="145">
        <f t="shared" si="294"/>
        <v>43760</v>
      </c>
      <c r="AJ1052" s="144">
        <f t="shared" si="297"/>
        <v>1267</v>
      </c>
      <c r="AK1052" s="142">
        <v>1.0</v>
      </c>
      <c r="AL1052" s="146">
        <f t="shared" si="1039"/>
        <v>1267</v>
      </c>
      <c r="AM1052" s="168">
        <v>22.0</v>
      </c>
      <c r="AN1052" s="295"/>
      <c r="AO1052" s="295"/>
      <c r="AP1052" s="295"/>
      <c r="AQ1052" s="295"/>
      <c r="AR1052" s="295"/>
      <c r="AS1052" s="295"/>
      <c r="AT1052" s="295"/>
      <c r="AU1052" s="295"/>
      <c r="AV1052" s="295"/>
      <c r="AW1052" s="295"/>
      <c r="AX1052" s="295"/>
      <c r="AY1052" s="295"/>
      <c r="AZ1052" s="295"/>
      <c r="BA1052" s="295"/>
      <c r="BB1052" s="295"/>
    </row>
    <row r="1053">
      <c r="A1053" s="293" t="str">
        <f>Data!A1070</f>
        <v>South Chungcheong Province (충청남도)</v>
      </c>
      <c r="B1053" s="140">
        <f>Data!E1070</f>
        <v>43760</v>
      </c>
      <c r="C1053" s="142">
        <f t="shared" si="1405"/>
        <v>6261264</v>
      </c>
      <c r="D1053" s="142">
        <f t="shared" ref="D1053:Y1053" si="1415">D1052</f>
        <v>23606563</v>
      </c>
      <c r="E1053" s="142">
        <f t="shared" si="1415"/>
        <v>6229645</v>
      </c>
      <c r="F1053" s="142">
        <f t="shared" si="1415"/>
        <v>57545675</v>
      </c>
      <c r="G1053" s="142">
        <f t="shared" si="1415"/>
        <v>30817800</v>
      </c>
      <c r="H1053" s="142">
        <f t="shared" si="1415"/>
        <v>2461294</v>
      </c>
      <c r="I1053" s="142">
        <f t="shared" si="1415"/>
        <v>20885425</v>
      </c>
      <c r="J1053" s="142">
        <f t="shared" si="1415"/>
        <v>4894244</v>
      </c>
      <c r="K1053" s="142">
        <f t="shared" si="1415"/>
        <v>10629966</v>
      </c>
      <c r="L1053" s="142">
        <f t="shared" si="1415"/>
        <v>66990000</v>
      </c>
      <c r="M1053" s="142">
        <f t="shared" si="1415"/>
        <v>345842</v>
      </c>
      <c r="N1053" s="142">
        <f t="shared" si="1415"/>
        <v>46740672</v>
      </c>
      <c r="O1053" s="142">
        <f t="shared" si="1415"/>
        <v>3559100</v>
      </c>
      <c r="P1053" s="142">
        <f t="shared" si="1415"/>
        <v>148000</v>
      </c>
      <c r="Q1053" s="142">
        <f t="shared" si="1415"/>
        <v>8858775</v>
      </c>
      <c r="R1053" s="142">
        <f t="shared" si="1415"/>
        <v>1371373</v>
      </c>
      <c r="S1053" s="142">
        <f t="shared" si="1415"/>
        <v>6147539</v>
      </c>
      <c r="T1053" s="142">
        <f t="shared" si="1415"/>
        <v>45478326</v>
      </c>
      <c r="U1053" s="142">
        <f t="shared" si="1415"/>
        <v>1571714</v>
      </c>
      <c r="V1053" s="142">
        <f t="shared" si="1415"/>
        <v>11465</v>
      </c>
      <c r="W1053" s="142">
        <f t="shared" si="1415"/>
        <v>200314</v>
      </c>
      <c r="X1053" s="142">
        <f t="shared" si="1415"/>
        <v>91773</v>
      </c>
      <c r="Y1053" s="142">
        <f t="shared" si="1415"/>
        <v>475701</v>
      </c>
      <c r="Z1053" s="210">
        <f>Data!D1070</f>
        <v>2194516</v>
      </c>
      <c r="AA1053" s="142"/>
      <c r="AB1053" s="142"/>
      <c r="AC1053" s="142"/>
      <c r="AD1053" s="142"/>
      <c r="AE1053" s="142"/>
      <c r="AF1053" s="142"/>
      <c r="AG1053" s="168" t="s">
        <v>2810</v>
      </c>
      <c r="AH1053" s="144">
        <f t="shared" si="293"/>
        <v>347516986</v>
      </c>
      <c r="AI1053" s="145">
        <f t="shared" si="294"/>
        <v>43760</v>
      </c>
      <c r="AJ1053" s="144">
        <f t="shared" si="297"/>
        <v>1268</v>
      </c>
      <c r="AK1053" s="142">
        <v>1.0</v>
      </c>
      <c r="AL1053" s="146">
        <f t="shared" si="1039"/>
        <v>1268</v>
      </c>
      <c r="AM1053" s="168">
        <v>23.0</v>
      </c>
      <c r="AN1053" s="295"/>
      <c r="AO1053" s="295"/>
      <c r="AP1053" s="295"/>
      <c r="AQ1053" s="295"/>
      <c r="AR1053" s="295"/>
      <c r="AS1053" s="295"/>
      <c r="AT1053" s="295"/>
      <c r="AU1053" s="295"/>
      <c r="AV1053" s="295"/>
      <c r="AW1053" s="295"/>
      <c r="AX1053" s="295"/>
      <c r="AY1053" s="295"/>
      <c r="AZ1053" s="295"/>
      <c r="BA1053" s="295"/>
      <c r="BB1053" s="295"/>
    </row>
    <row r="1054">
      <c r="A1054" s="293" t="str">
        <f>Data!A69</f>
        <v>Mitcham Council</v>
      </c>
      <c r="B1054" s="140">
        <f>Data!E69</f>
        <v>43760</v>
      </c>
      <c r="C1054" s="210">
        <f>Data!D69+C1053</f>
        <v>6328517</v>
      </c>
      <c r="D1054" s="142">
        <f t="shared" ref="D1054:Z1054" si="1416">D1053</f>
        <v>23606563</v>
      </c>
      <c r="E1054" s="142">
        <f t="shared" si="1416"/>
        <v>6229645</v>
      </c>
      <c r="F1054" s="142">
        <f t="shared" si="1416"/>
        <v>57545675</v>
      </c>
      <c r="G1054" s="142">
        <f t="shared" si="1416"/>
        <v>30817800</v>
      </c>
      <c r="H1054" s="142">
        <f t="shared" si="1416"/>
        <v>2461294</v>
      </c>
      <c r="I1054" s="142">
        <f t="shared" si="1416"/>
        <v>20885425</v>
      </c>
      <c r="J1054" s="142">
        <f t="shared" si="1416"/>
        <v>4894244</v>
      </c>
      <c r="K1054" s="142">
        <f t="shared" si="1416"/>
        <v>10629966</v>
      </c>
      <c r="L1054" s="142">
        <f t="shared" si="1416"/>
        <v>66990000</v>
      </c>
      <c r="M1054" s="142">
        <f t="shared" si="1416"/>
        <v>345842</v>
      </c>
      <c r="N1054" s="142">
        <f t="shared" si="1416"/>
        <v>46740672</v>
      </c>
      <c r="O1054" s="142">
        <f t="shared" si="1416"/>
        <v>3559100</v>
      </c>
      <c r="P1054" s="142">
        <f t="shared" si="1416"/>
        <v>148000</v>
      </c>
      <c r="Q1054" s="142">
        <f t="shared" si="1416"/>
        <v>8858775</v>
      </c>
      <c r="R1054" s="142">
        <f t="shared" si="1416"/>
        <v>1371373</v>
      </c>
      <c r="S1054" s="142">
        <f t="shared" si="1416"/>
        <v>6147539</v>
      </c>
      <c r="T1054" s="142">
        <f t="shared" si="1416"/>
        <v>45478326</v>
      </c>
      <c r="U1054" s="142">
        <f t="shared" si="1416"/>
        <v>1571714</v>
      </c>
      <c r="V1054" s="142">
        <f t="shared" si="1416"/>
        <v>11465</v>
      </c>
      <c r="W1054" s="142">
        <f t="shared" si="1416"/>
        <v>200314</v>
      </c>
      <c r="X1054" s="142">
        <f t="shared" si="1416"/>
        <v>91773</v>
      </c>
      <c r="Y1054" s="142">
        <f t="shared" si="1416"/>
        <v>475701</v>
      </c>
      <c r="Z1054" s="142">
        <f t="shared" si="1416"/>
        <v>2194516</v>
      </c>
      <c r="AA1054" s="142"/>
      <c r="AB1054" s="142"/>
      <c r="AC1054" s="142"/>
      <c r="AD1054" s="142"/>
      <c r="AE1054" s="142"/>
      <c r="AF1054" s="142"/>
      <c r="AG1054" s="168" t="s">
        <v>974</v>
      </c>
      <c r="AH1054" s="144">
        <f t="shared" si="293"/>
        <v>347584239</v>
      </c>
      <c r="AI1054" s="145">
        <f t="shared" si="294"/>
        <v>43760</v>
      </c>
      <c r="AJ1054" s="144">
        <f t="shared" si="297"/>
        <v>1269</v>
      </c>
      <c r="AK1054" s="142">
        <v>1.0</v>
      </c>
      <c r="AL1054" s="146">
        <f t="shared" si="1039"/>
        <v>1269</v>
      </c>
      <c r="AM1054" s="168">
        <f t="shared" ref="AM1054:AM1056" si="1418">AM1053</f>
        <v>23</v>
      </c>
      <c r="AN1054" s="295"/>
      <c r="AO1054" s="295"/>
      <c r="AP1054" s="295"/>
      <c r="AQ1054" s="295"/>
      <c r="AR1054" s="295"/>
      <c r="AS1054" s="295"/>
      <c r="AT1054" s="295"/>
      <c r="AU1054" s="295"/>
      <c r="AV1054" s="295"/>
      <c r="AW1054" s="295"/>
      <c r="AX1054" s="295"/>
      <c r="AY1054" s="295"/>
      <c r="AZ1054" s="295"/>
      <c r="BA1054" s="295"/>
      <c r="BB1054" s="295"/>
    </row>
    <row r="1055">
      <c r="A1055" s="293" t="str">
        <f>Data!A76</f>
        <v>Moyne Shire Council</v>
      </c>
      <c r="B1055" s="140">
        <f>Data!E76</f>
        <v>43760</v>
      </c>
      <c r="C1055" s="210">
        <f>Data!D76+C1054</f>
        <v>6345404</v>
      </c>
      <c r="D1055" s="142">
        <f t="shared" ref="D1055:Z1055" si="1417">D1054</f>
        <v>23606563</v>
      </c>
      <c r="E1055" s="142">
        <f t="shared" si="1417"/>
        <v>6229645</v>
      </c>
      <c r="F1055" s="142">
        <f t="shared" si="1417"/>
        <v>57545675</v>
      </c>
      <c r="G1055" s="142">
        <f t="shared" si="1417"/>
        <v>30817800</v>
      </c>
      <c r="H1055" s="142">
        <f t="shared" si="1417"/>
        <v>2461294</v>
      </c>
      <c r="I1055" s="142">
        <f t="shared" si="1417"/>
        <v>20885425</v>
      </c>
      <c r="J1055" s="142">
        <f t="shared" si="1417"/>
        <v>4894244</v>
      </c>
      <c r="K1055" s="142">
        <f t="shared" si="1417"/>
        <v>10629966</v>
      </c>
      <c r="L1055" s="142">
        <f t="shared" si="1417"/>
        <v>66990000</v>
      </c>
      <c r="M1055" s="142">
        <f t="shared" si="1417"/>
        <v>345842</v>
      </c>
      <c r="N1055" s="142">
        <f t="shared" si="1417"/>
        <v>46740672</v>
      </c>
      <c r="O1055" s="142">
        <f t="shared" si="1417"/>
        <v>3559100</v>
      </c>
      <c r="P1055" s="142">
        <f t="shared" si="1417"/>
        <v>148000</v>
      </c>
      <c r="Q1055" s="142">
        <f t="shared" si="1417"/>
        <v>8858775</v>
      </c>
      <c r="R1055" s="142">
        <f t="shared" si="1417"/>
        <v>1371373</v>
      </c>
      <c r="S1055" s="142">
        <f t="shared" si="1417"/>
        <v>6147539</v>
      </c>
      <c r="T1055" s="142">
        <f t="shared" si="1417"/>
        <v>45478326</v>
      </c>
      <c r="U1055" s="142">
        <f t="shared" si="1417"/>
        <v>1571714</v>
      </c>
      <c r="V1055" s="142">
        <f t="shared" si="1417"/>
        <v>11465</v>
      </c>
      <c r="W1055" s="142">
        <f t="shared" si="1417"/>
        <v>200314</v>
      </c>
      <c r="X1055" s="142">
        <f t="shared" si="1417"/>
        <v>91773</v>
      </c>
      <c r="Y1055" s="142">
        <f t="shared" si="1417"/>
        <v>475701</v>
      </c>
      <c r="Z1055" s="142">
        <f t="shared" si="1417"/>
        <v>2194516</v>
      </c>
      <c r="AA1055" s="142"/>
      <c r="AB1055" s="142"/>
      <c r="AC1055" s="142"/>
      <c r="AD1055" s="142"/>
      <c r="AE1055" s="142"/>
      <c r="AF1055" s="142"/>
      <c r="AG1055" s="168" t="s">
        <v>974</v>
      </c>
      <c r="AH1055" s="144">
        <f t="shared" si="293"/>
        <v>347601126</v>
      </c>
      <c r="AI1055" s="145">
        <f t="shared" si="294"/>
        <v>43760</v>
      </c>
      <c r="AJ1055" s="144">
        <f t="shared" si="297"/>
        <v>1270</v>
      </c>
      <c r="AK1055" s="142">
        <v>1.0</v>
      </c>
      <c r="AL1055" s="146">
        <f t="shared" si="1039"/>
        <v>1270</v>
      </c>
      <c r="AM1055" s="168">
        <f t="shared" si="1418"/>
        <v>23</v>
      </c>
      <c r="AN1055" s="295"/>
      <c r="AO1055" s="295"/>
      <c r="AP1055" s="295"/>
      <c r="AQ1055" s="295"/>
      <c r="AR1055" s="295"/>
      <c r="AS1055" s="295"/>
      <c r="AT1055" s="295"/>
      <c r="AU1055" s="295"/>
      <c r="AV1055" s="295"/>
      <c r="AW1055" s="295"/>
      <c r="AX1055" s="295"/>
      <c r="AY1055" s="295"/>
      <c r="AZ1055" s="295"/>
      <c r="BA1055" s="295"/>
      <c r="BB1055" s="295"/>
    </row>
    <row r="1056">
      <c r="A1056" s="293" t="str">
        <f>Data!A660</f>
        <v>Lunenburg District Municipal Council</v>
      </c>
      <c r="B1056" s="140">
        <f>Data!E660</f>
        <v>43760</v>
      </c>
      <c r="C1056" s="142">
        <f t="shared" ref="C1056:Z1056" si="1419">C1055</f>
        <v>6345404</v>
      </c>
      <c r="D1056" s="142">
        <f t="shared" si="1419"/>
        <v>23606563</v>
      </c>
      <c r="E1056" s="142">
        <f t="shared" si="1419"/>
        <v>6229645</v>
      </c>
      <c r="F1056" s="142">
        <f t="shared" si="1419"/>
        <v>57545675</v>
      </c>
      <c r="G1056" s="176">
        <f t="shared" si="1419"/>
        <v>30817800</v>
      </c>
      <c r="H1056" s="142">
        <f t="shared" si="1419"/>
        <v>2461294</v>
      </c>
      <c r="I1056" s="142">
        <f t="shared" si="1419"/>
        <v>20885425</v>
      </c>
      <c r="J1056" s="142">
        <f t="shared" si="1419"/>
        <v>4894244</v>
      </c>
      <c r="K1056" s="142">
        <f t="shared" si="1419"/>
        <v>10629966</v>
      </c>
      <c r="L1056" s="142">
        <f t="shared" si="1419"/>
        <v>66990000</v>
      </c>
      <c r="M1056" s="142">
        <f t="shared" si="1419"/>
        <v>345842</v>
      </c>
      <c r="N1056" s="142">
        <f t="shared" si="1419"/>
        <v>46740672</v>
      </c>
      <c r="O1056" s="142">
        <f t="shared" si="1419"/>
        <v>3559100</v>
      </c>
      <c r="P1056" s="142">
        <f t="shared" si="1419"/>
        <v>148000</v>
      </c>
      <c r="Q1056" s="142">
        <f t="shared" si="1419"/>
        <v>8858775</v>
      </c>
      <c r="R1056" s="142">
        <f t="shared" si="1419"/>
        <v>1371373</v>
      </c>
      <c r="S1056" s="142">
        <f t="shared" si="1419"/>
        <v>6147539</v>
      </c>
      <c r="T1056" s="142">
        <f t="shared" si="1419"/>
        <v>45478326</v>
      </c>
      <c r="U1056" s="142">
        <f t="shared" si="1419"/>
        <v>1571714</v>
      </c>
      <c r="V1056" s="142">
        <f t="shared" si="1419"/>
        <v>11465</v>
      </c>
      <c r="W1056" s="142">
        <f t="shared" si="1419"/>
        <v>200314</v>
      </c>
      <c r="X1056" s="142">
        <f t="shared" si="1419"/>
        <v>91773</v>
      </c>
      <c r="Y1056" s="142">
        <f t="shared" si="1419"/>
        <v>475701</v>
      </c>
      <c r="Z1056" s="142">
        <f t="shared" si="1419"/>
        <v>2194516</v>
      </c>
      <c r="AA1056" s="142"/>
      <c r="AB1056" s="142"/>
      <c r="AC1056" s="142"/>
      <c r="AD1056" s="142"/>
      <c r="AE1056" s="142"/>
      <c r="AF1056" s="142"/>
      <c r="AG1056" s="168" t="s">
        <v>1206</v>
      </c>
      <c r="AH1056" s="144">
        <f t="shared" si="293"/>
        <v>347601126</v>
      </c>
      <c r="AI1056" s="145">
        <f t="shared" si="294"/>
        <v>43760</v>
      </c>
      <c r="AJ1056" s="144">
        <f t="shared" si="297"/>
        <v>1271</v>
      </c>
      <c r="AK1056" s="142">
        <v>1.0</v>
      </c>
      <c r="AL1056" s="146">
        <f t="shared" si="1039"/>
        <v>1271</v>
      </c>
      <c r="AM1056" s="168">
        <f t="shared" si="1418"/>
        <v>23</v>
      </c>
      <c r="AN1056" s="295"/>
      <c r="AO1056" s="295"/>
      <c r="AP1056" s="295"/>
      <c r="AQ1056" s="295"/>
      <c r="AR1056" s="295"/>
      <c r="AS1056" s="295"/>
      <c r="AT1056" s="295"/>
      <c r="AU1056" s="295"/>
      <c r="AV1056" s="295"/>
      <c r="AW1056" s="295"/>
      <c r="AX1056" s="295"/>
      <c r="AY1056" s="295"/>
      <c r="AZ1056" s="295"/>
      <c r="BA1056" s="295"/>
      <c r="BB1056" s="295"/>
    </row>
    <row r="1057">
      <c r="A1057" s="293" t="str">
        <f>Data!A15</f>
        <v>Armidale Regional Council</v>
      </c>
      <c r="B1057" s="140">
        <f>Data!E15</f>
        <v>43761</v>
      </c>
      <c r="C1057" s="210">
        <f>Data!D15+C1056</f>
        <v>6376111</v>
      </c>
      <c r="D1057" s="142">
        <f t="shared" ref="D1057:Z1057" si="1420">D1056</f>
        <v>23606563</v>
      </c>
      <c r="E1057" s="142">
        <f t="shared" si="1420"/>
        <v>6229645</v>
      </c>
      <c r="F1057" s="142">
        <f t="shared" si="1420"/>
        <v>57545675</v>
      </c>
      <c r="G1057" s="142">
        <f t="shared" si="1420"/>
        <v>30817800</v>
      </c>
      <c r="H1057" s="142">
        <f t="shared" si="1420"/>
        <v>2461294</v>
      </c>
      <c r="I1057" s="142">
        <f t="shared" si="1420"/>
        <v>20885425</v>
      </c>
      <c r="J1057" s="142">
        <f t="shared" si="1420"/>
        <v>4894244</v>
      </c>
      <c r="K1057" s="142">
        <f t="shared" si="1420"/>
        <v>10629966</v>
      </c>
      <c r="L1057" s="142">
        <f t="shared" si="1420"/>
        <v>66990000</v>
      </c>
      <c r="M1057" s="142">
        <f t="shared" si="1420"/>
        <v>345842</v>
      </c>
      <c r="N1057" s="142">
        <f t="shared" si="1420"/>
        <v>46740672</v>
      </c>
      <c r="O1057" s="142">
        <f t="shared" si="1420"/>
        <v>3559100</v>
      </c>
      <c r="P1057" s="142">
        <f t="shared" si="1420"/>
        <v>148000</v>
      </c>
      <c r="Q1057" s="142">
        <f t="shared" si="1420"/>
        <v>8858775</v>
      </c>
      <c r="R1057" s="142">
        <f t="shared" si="1420"/>
        <v>1371373</v>
      </c>
      <c r="S1057" s="142">
        <f t="shared" si="1420"/>
        <v>6147539</v>
      </c>
      <c r="T1057" s="142">
        <f t="shared" si="1420"/>
        <v>45478326</v>
      </c>
      <c r="U1057" s="142">
        <f t="shared" si="1420"/>
        <v>1571714</v>
      </c>
      <c r="V1057" s="142">
        <f t="shared" si="1420"/>
        <v>11465</v>
      </c>
      <c r="W1057" s="142">
        <f t="shared" si="1420"/>
        <v>200314</v>
      </c>
      <c r="X1057" s="142">
        <f t="shared" si="1420"/>
        <v>91773</v>
      </c>
      <c r="Y1057" s="142">
        <f t="shared" si="1420"/>
        <v>475701</v>
      </c>
      <c r="Z1057" s="142">
        <f t="shared" si="1420"/>
        <v>2194516</v>
      </c>
      <c r="AA1057" s="142"/>
      <c r="AB1057" s="142"/>
      <c r="AC1057" s="142"/>
      <c r="AD1057" s="142"/>
      <c r="AE1057" s="142"/>
      <c r="AF1057" s="142"/>
      <c r="AG1057" s="168" t="s">
        <v>974</v>
      </c>
      <c r="AH1057" s="144">
        <f t="shared" si="293"/>
        <v>347631833</v>
      </c>
      <c r="AI1057" s="145">
        <f t="shared" si="294"/>
        <v>43761</v>
      </c>
      <c r="AJ1057" s="144">
        <f t="shared" si="297"/>
        <v>1272</v>
      </c>
      <c r="AK1057" s="142">
        <v>1.0</v>
      </c>
      <c r="AL1057" s="146">
        <f t="shared" si="1039"/>
        <v>1272</v>
      </c>
      <c r="AM1057" s="168">
        <f>AM1055</f>
        <v>23</v>
      </c>
      <c r="AN1057" s="295"/>
      <c r="AO1057" s="295"/>
      <c r="AP1057" s="295"/>
      <c r="AQ1057" s="295"/>
      <c r="AR1057" s="295"/>
      <c r="AS1057" s="295"/>
      <c r="AT1057" s="295"/>
      <c r="AU1057" s="295"/>
      <c r="AV1057" s="295"/>
      <c r="AW1057" s="295"/>
      <c r="AX1057" s="295"/>
      <c r="AY1057" s="295"/>
      <c r="AZ1057" s="295"/>
      <c r="BA1057" s="295"/>
      <c r="BB1057" s="295"/>
    </row>
    <row r="1058">
      <c r="A1058" s="293" t="str">
        <f>Data!A67</f>
        <v>MidCoast Council</v>
      </c>
      <c r="B1058" s="140">
        <f>Data!E67</f>
        <v>43761</v>
      </c>
      <c r="C1058" s="210">
        <f>Data!D67+C1057</f>
        <v>6469399</v>
      </c>
      <c r="D1058" s="142">
        <f t="shared" ref="D1058:Z1058" si="1421">D1057</f>
        <v>23606563</v>
      </c>
      <c r="E1058" s="142">
        <f t="shared" si="1421"/>
        <v>6229645</v>
      </c>
      <c r="F1058" s="142">
        <f t="shared" si="1421"/>
        <v>57545675</v>
      </c>
      <c r="G1058" s="142">
        <f t="shared" si="1421"/>
        <v>30817800</v>
      </c>
      <c r="H1058" s="142">
        <f t="shared" si="1421"/>
        <v>2461294</v>
      </c>
      <c r="I1058" s="142">
        <f t="shared" si="1421"/>
        <v>20885425</v>
      </c>
      <c r="J1058" s="142">
        <f t="shared" si="1421"/>
        <v>4894244</v>
      </c>
      <c r="K1058" s="142">
        <f t="shared" si="1421"/>
        <v>10629966</v>
      </c>
      <c r="L1058" s="142">
        <f t="shared" si="1421"/>
        <v>66990000</v>
      </c>
      <c r="M1058" s="142">
        <f t="shared" si="1421"/>
        <v>345842</v>
      </c>
      <c r="N1058" s="142">
        <f t="shared" si="1421"/>
        <v>46740672</v>
      </c>
      <c r="O1058" s="142">
        <f t="shared" si="1421"/>
        <v>3559100</v>
      </c>
      <c r="P1058" s="142">
        <f t="shared" si="1421"/>
        <v>148000</v>
      </c>
      <c r="Q1058" s="142">
        <f t="shared" si="1421"/>
        <v>8858775</v>
      </c>
      <c r="R1058" s="142">
        <f t="shared" si="1421"/>
        <v>1371373</v>
      </c>
      <c r="S1058" s="142">
        <f t="shared" si="1421"/>
        <v>6147539</v>
      </c>
      <c r="T1058" s="142">
        <f t="shared" si="1421"/>
        <v>45478326</v>
      </c>
      <c r="U1058" s="142">
        <f t="shared" si="1421"/>
        <v>1571714</v>
      </c>
      <c r="V1058" s="142">
        <f t="shared" si="1421"/>
        <v>11465</v>
      </c>
      <c r="W1058" s="142">
        <f t="shared" si="1421"/>
        <v>200314</v>
      </c>
      <c r="X1058" s="142">
        <f t="shared" si="1421"/>
        <v>91773</v>
      </c>
      <c r="Y1058" s="142">
        <f t="shared" si="1421"/>
        <v>475701</v>
      </c>
      <c r="Z1058" s="142">
        <f t="shared" si="1421"/>
        <v>2194516</v>
      </c>
      <c r="AA1058" s="142"/>
      <c r="AB1058" s="142"/>
      <c r="AC1058" s="142"/>
      <c r="AD1058" s="142"/>
      <c r="AE1058" s="142"/>
      <c r="AF1058" s="142"/>
      <c r="AG1058" s="168" t="s">
        <v>974</v>
      </c>
      <c r="AH1058" s="144">
        <f t="shared" si="293"/>
        <v>347725121</v>
      </c>
      <c r="AI1058" s="145">
        <f t="shared" si="294"/>
        <v>43761</v>
      </c>
      <c r="AJ1058" s="144">
        <f t="shared" si="297"/>
        <v>1273</v>
      </c>
      <c r="AK1058" s="142">
        <v>1.0</v>
      </c>
      <c r="AL1058" s="146">
        <f t="shared" si="1039"/>
        <v>1273</v>
      </c>
      <c r="AM1058" s="168">
        <f t="shared" ref="AM1058:AM1059" si="1424">AM1057</f>
        <v>23</v>
      </c>
      <c r="AN1058" s="295"/>
      <c r="AO1058" s="295"/>
      <c r="AP1058" s="295"/>
      <c r="AQ1058" s="295"/>
      <c r="AR1058" s="295"/>
      <c r="AS1058" s="295"/>
      <c r="AT1058" s="295"/>
      <c r="AU1058" s="295"/>
      <c r="AV1058" s="295"/>
      <c r="AW1058" s="295"/>
      <c r="AX1058" s="295"/>
      <c r="AY1058" s="295"/>
      <c r="AZ1058" s="295"/>
      <c r="BA1058" s="295"/>
      <c r="BB1058" s="295"/>
    </row>
    <row r="1059">
      <c r="A1059" s="293" t="str">
        <f>Data!A144</f>
        <v>Schaerbeek Municipal Council</v>
      </c>
      <c r="B1059" s="140">
        <f>Data!E144</f>
        <v>43761</v>
      </c>
      <c r="C1059" s="142">
        <f t="shared" ref="C1059:L1059" si="1422">C1058</f>
        <v>6469399</v>
      </c>
      <c r="D1059" s="142">
        <f t="shared" si="1422"/>
        <v>23606563</v>
      </c>
      <c r="E1059" s="142">
        <f t="shared" si="1422"/>
        <v>6229645</v>
      </c>
      <c r="F1059" s="142">
        <f t="shared" si="1422"/>
        <v>57545675</v>
      </c>
      <c r="G1059" s="142">
        <f t="shared" si="1422"/>
        <v>30817800</v>
      </c>
      <c r="H1059" s="142">
        <f t="shared" si="1422"/>
        <v>2461294</v>
      </c>
      <c r="I1059" s="142">
        <f t="shared" si="1422"/>
        <v>20885425</v>
      </c>
      <c r="J1059" s="142">
        <f t="shared" si="1422"/>
        <v>4894244</v>
      </c>
      <c r="K1059" s="142">
        <f t="shared" si="1422"/>
        <v>10629966</v>
      </c>
      <c r="L1059" s="142">
        <f t="shared" si="1422"/>
        <v>66990000</v>
      </c>
      <c r="M1059" s="210">
        <f>Data!D144+M1058</f>
        <v>478852</v>
      </c>
      <c r="N1059" s="142">
        <f t="shared" ref="N1059:Z1059" si="1423">N1058</f>
        <v>46740672</v>
      </c>
      <c r="O1059" s="142">
        <f t="shared" si="1423"/>
        <v>3559100</v>
      </c>
      <c r="P1059" s="142">
        <f t="shared" si="1423"/>
        <v>148000</v>
      </c>
      <c r="Q1059" s="142">
        <f t="shared" si="1423"/>
        <v>8858775</v>
      </c>
      <c r="R1059" s="142">
        <f t="shared" si="1423"/>
        <v>1371373</v>
      </c>
      <c r="S1059" s="142">
        <f t="shared" si="1423"/>
        <v>6147539</v>
      </c>
      <c r="T1059" s="142">
        <f t="shared" si="1423"/>
        <v>45478326</v>
      </c>
      <c r="U1059" s="142">
        <f t="shared" si="1423"/>
        <v>1571714</v>
      </c>
      <c r="V1059" s="142">
        <f t="shared" si="1423"/>
        <v>11465</v>
      </c>
      <c r="W1059" s="142">
        <f t="shared" si="1423"/>
        <v>200314</v>
      </c>
      <c r="X1059" s="142">
        <f t="shared" si="1423"/>
        <v>91773</v>
      </c>
      <c r="Y1059" s="142">
        <f t="shared" si="1423"/>
        <v>475701</v>
      </c>
      <c r="Z1059" s="142">
        <f t="shared" si="1423"/>
        <v>2194516</v>
      </c>
      <c r="AA1059" s="142"/>
      <c r="AB1059" s="142"/>
      <c r="AC1059" s="142"/>
      <c r="AD1059" s="142"/>
      <c r="AE1059" s="142"/>
      <c r="AF1059" s="142"/>
      <c r="AG1059" s="168" t="s">
        <v>1757</v>
      </c>
      <c r="AH1059" s="144">
        <f t="shared" si="293"/>
        <v>347858131</v>
      </c>
      <c r="AI1059" s="145">
        <f t="shared" si="294"/>
        <v>43761</v>
      </c>
      <c r="AJ1059" s="144">
        <f t="shared" si="297"/>
        <v>1274</v>
      </c>
      <c r="AK1059" s="142">
        <v>1.0</v>
      </c>
      <c r="AL1059" s="146">
        <f t="shared" si="1039"/>
        <v>1274</v>
      </c>
      <c r="AM1059" s="168">
        <f t="shared" si="1424"/>
        <v>23</v>
      </c>
      <c r="AN1059" s="295"/>
      <c r="AO1059" s="295"/>
      <c r="AP1059" s="295"/>
      <c r="AQ1059" s="295"/>
      <c r="AR1059" s="295"/>
      <c r="AS1059" s="295"/>
      <c r="AT1059" s="295"/>
      <c r="AU1059" s="295"/>
      <c r="AV1059" s="295"/>
      <c r="AW1059" s="295"/>
      <c r="AX1059" s="295"/>
      <c r="AY1059" s="295"/>
      <c r="AZ1059" s="295"/>
      <c r="BA1059" s="295"/>
      <c r="BB1059" s="295"/>
    </row>
    <row r="1060">
      <c r="A1060" s="293" t="str">
        <f>Data!A880</f>
        <v>Louth County Council</v>
      </c>
      <c r="B1060" s="140">
        <f>Data!E880</f>
        <v>43762</v>
      </c>
      <c r="C1060" s="142">
        <f t="shared" ref="C1060:J1060" si="1425">C1059</f>
        <v>6469399</v>
      </c>
      <c r="D1060" s="142">
        <f t="shared" si="1425"/>
        <v>23606563</v>
      </c>
      <c r="E1060" s="142">
        <f t="shared" si="1425"/>
        <v>6229645</v>
      </c>
      <c r="F1060" s="142">
        <f t="shared" si="1425"/>
        <v>57545675</v>
      </c>
      <c r="G1060" s="142">
        <f t="shared" si="1425"/>
        <v>30817800</v>
      </c>
      <c r="H1060" s="142">
        <f t="shared" si="1425"/>
        <v>2461294</v>
      </c>
      <c r="I1060" s="142">
        <f t="shared" si="1425"/>
        <v>20885425</v>
      </c>
      <c r="J1060" s="176">
        <f t="shared" si="1425"/>
        <v>4894244</v>
      </c>
      <c r="K1060" s="142">
        <f t="shared" ref="K1060:L1060" si="1426">K1058</f>
        <v>10629966</v>
      </c>
      <c r="L1060" s="142">
        <f t="shared" si="1426"/>
        <v>66990000</v>
      </c>
      <c r="M1060" s="142">
        <f t="shared" ref="M1060:Z1060" si="1427">M1059</f>
        <v>478852</v>
      </c>
      <c r="N1060" s="142">
        <f t="shared" si="1427"/>
        <v>46740672</v>
      </c>
      <c r="O1060" s="142">
        <f t="shared" si="1427"/>
        <v>3559100</v>
      </c>
      <c r="P1060" s="142">
        <f t="shared" si="1427"/>
        <v>148000</v>
      </c>
      <c r="Q1060" s="142">
        <f t="shared" si="1427"/>
        <v>8858775</v>
      </c>
      <c r="R1060" s="142">
        <f t="shared" si="1427"/>
        <v>1371373</v>
      </c>
      <c r="S1060" s="142">
        <f t="shared" si="1427"/>
        <v>6147539</v>
      </c>
      <c r="T1060" s="142">
        <f t="shared" si="1427"/>
        <v>45478326</v>
      </c>
      <c r="U1060" s="142">
        <f t="shared" si="1427"/>
        <v>1571714</v>
      </c>
      <c r="V1060" s="142">
        <f t="shared" si="1427"/>
        <v>11465</v>
      </c>
      <c r="W1060" s="142">
        <f t="shared" si="1427"/>
        <v>200314</v>
      </c>
      <c r="X1060" s="142">
        <f t="shared" si="1427"/>
        <v>91773</v>
      </c>
      <c r="Y1060" s="142">
        <f t="shared" si="1427"/>
        <v>475701</v>
      </c>
      <c r="Z1060" s="142">
        <f t="shared" si="1427"/>
        <v>2194516</v>
      </c>
      <c r="AA1060" s="142"/>
      <c r="AB1060" s="142"/>
      <c r="AC1060" s="142"/>
      <c r="AD1060" s="142"/>
      <c r="AE1060" s="142"/>
      <c r="AF1060" s="142"/>
      <c r="AG1060" s="168" t="s">
        <v>2327</v>
      </c>
      <c r="AH1060" s="144">
        <f t="shared" si="293"/>
        <v>347858131</v>
      </c>
      <c r="AI1060" s="145">
        <f t="shared" si="294"/>
        <v>43762</v>
      </c>
      <c r="AJ1060" s="144">
        <f t="shared" si="297"/>
        <v>1275</v>
      </c>
      <c r="AK1060" s="142">
        <v>1.0</v>
      </c>
      <c r="AL1060" s="146">
        <f t="shared" si="1039"/>
        <v>1275</v>
      </c>
      <c r="AM1060" s="168">
        <f t="shared" ref="AM1060:AM1062" si="1431">AM1058</f>
        <v>23</v>
      </c>
      <c r="AN1060" s="295"/>
      <c r="AO1060" s="295"/>
      <c r="AP1060" s="295"/>
      <c r="AQ1060" s="295"/>
      <c r="AR1060" s="295"/>
      <c r="AS1060" s="295"/>
      <c r="AT1060" s="295"/>
      <c r="AU1060" s="295"/>
      <c r="AV1060" s="295"/>
      <c r="AW1060" s="295"/>
      <c r="AX1060" s="295"/>
      <c r="AY1060" s="295"/>
      <c r="AZ1060" s="295"/>
      <c r="BA1060" s="295"/>
      <c r="BB1060" s="295"/>
    </row>
    <row r="1061">
      <c r="A1061" s="293" t="str">
        <f>Data!A132</f>
        <v>Anderlecht Municipal Council</v>
      </c>
      <c r="B1061" s="140">
        <f>Data!E132</f>
        <v>43762</v>
      </c>
      <c r="C1061" s="142">
        <f t="shared" ref="C1061:J1061" si="1428">C1060</f>
        <v>6469399</v>
      </c>
      <c r="D1061" s="142">
        <f t="shared" si="1428"/>
        <v>23606563</v>
      </c>
      <c r="E1061" s="142">
        <f t="shared" si="1428"/>
        <v>6229645</v>
      </c>
      <c r="F1061" s="142">
        <f t="shared" si="1428"/>
        <v>57545675</v>
      </c>
      <c r="G1061" s="142">
        <f t="shared" si="1428"/>
        <v>30817800</v>
      </c>
      <c r="H1061" s="142">
        <f t="shared" si="1428"/>
        <v>2461294</v>
      </c>
      <c r="I1061" s="142">
        <f t="shared" si="1428"/>
        <v>20885425</v>
      </c>
      <c r="J1061" s="142">
        <f t="shared" si="1428"/>
        <v>4894244</v>
      </c>
      <c r="K1061" s="142">
        <f t="shared" ref="K1061:L1061" si="1429">K1059</f>
        <v>10629966</v>
      </c>
      <c r="L1061" s="142">
        <f t="shared" si="1429"/>
        <v>66990000</v>
      </c>
      <c r="M1061" s="210">
        <f>Data!D132+M1060</f>
        <v>597234</v>
      </c>
      <c r="N1061" s="142">
        <f t="shared" ref="N1061:Z1061" si="1430">N1060</f>
        <v>46740672</v>
      </c>
      <c r="O1061" s="142">
        <f t="shared" si="1430"/>
        <v>3559100</v>
      </c>
      <c r="P1061" s="142">
        <f t="shared" si="1430"/>
        <v>148000</v>
      </c>
      <c r="Q1061" s="142">
        <f t="shared" si="1430"/>
        <v>8858775</v>
      </c>
      <c r="R1061" s="142">
        <f t="shared" si="1430"/>
        <v>1371373</v>
      </c>
      <c r="S1061" s="142">
        <f t="shared" si="1430"/>
        <v>6147539</v>
      </c>
      <c r="T1061" s="142">
        <f t="shared" si="1430"/>
        <v>45478326</v>
      </c>
      <c r="U1061" s="142">
        <f t="shared" si="1430"/>
        <v>1571714</v>
      </c>
      <c r="V1061" s="142">
        <f t="shared" si="1430"/>
        <v>11465</v>
      </c>
      <c r="W1061" s="142">
        <f t="shared" si="1430"/>
        <v>200314</v>
      </c>
      <c r="X1061" s="142">
        <f t="shared" si="1430"/>
        <v>91773</v>
      </c>
      <c r="Y1061" s="142">
        <f t="shared" si="1430"/>
        <v>475701</v>
      </c>
      <c r="Z1061" s="142">
        <f t="shared" si="1430"/>
        <v>2194516</v>
      </c>
      <c r="AA1061" s="142"/>
      <c r="AB1061" s="142"/>
      <c r="AC1061" s="142"/>
      <c r="AD1061" s="142"/>
      <c r="AE1061" s="142"/>
      <c r="AF1061" s="142"/>
      <c r="AG1061" s="168" t="s">
        <v>1757</v>
      </c>
      <c r="AH1061" s="144">
        <f t="shared" si="293"/>
        <v>347976513</v>
      </c>
      <c r="AI1061" s="145">
        <f t="shared" si="294"/>
        <v>43762</v>
      </c>
      <c r="AJ1061" s="144">
        <f t="shared" si="297"/>
        <v>1276</v>
      </c>
      <c r="AK1061" s="142">
        <v>1.0</v>
      </c>
      <c r="AL1061" s="146">
        <f t="shared" si="1039"/>
        <v>1276</v>
      </c>
      <c r="AM1061" s="168">
        <f t="shared" si="1431"/>
        <v>23</v>
      </c>
      <c r="AN1061" s="295"/>
      <c r="AO1061" s="295"/>
      <c r="AP1061" s="295"/>
      <c r="AQ1061" s="295"/>
      <c r="AR1061" s="295"/>
      <c r="AS1061" s="295"/>
      <c r="AT1061" s="295"/>
      <c r="AU1061" s="295"/>
      <c r="AV1061" s="295"/>
      <c r="AW1061" s="295"/>
      <c r="AX1061" s="295"/>
      <c r="AY1061" s="295"/>
      <c r="AZ1061" s="295"/>
      <c r="BA1061" s="295"/>
      <c r="BB1061" s="295"/>
    </row>
    <row r="1062">
      <c r="A1062" s="293" t="str">
        <f>Data!A142</f>
        <v>Saint-Gilles Municipal Council</v>
      </c>
      <c r="B1062" s="140">
        <f>Data!E142</f>
        <v>43762</v>
      </c>
      <c r="C1062" s="142">
        <f t="shared" ref="C1062:J1062" si="1432">C1061</f>
        <v>6469399</v>
      </c>
      <c r="D1062" s="142">
        <f t="shared" si="1432"/>
        <v>23606563</v>
      </c>
      <c r="E1062" s="142">
        <f t="shared" si="1432"/>
        <v>6229645</v>
      </c>
      <c r="F1062" s="142">
        <f t="shared" si="1432"/>
        <v>57545675</v>
      </c>
      <c r="G1062" s="142">
        <f t="shared" si="1432"/>
        <v>30817800</v>
      </c>
      <c r="H1062" s="142">
        <f t="shared" si="1432"/>
        <v>2461294</v>
      </c>
      <c r="I1062" s="142">
        <f t="shared" si="1432"/>
        <v>20885425</v>
      </c>
      <c r="J1062" s="142">
        <f t="shared" si="1432"/>
        <v>4894244</v>
      </c>
      <c r="K1062" s="142">
        <f t="shared" ref="K1062:L1062" si="1433">K1060</f>
        <v>10629966</v>
      </c>
      <c r="L1062" s="142">
        <f t="shared" si="1433"/>
        <v>66990000</v>
      </c>
      <c r="M1062" s="210">
        <f>Data!D142+M1061</f>
        <v>647236</v>
      </c>
      <c r="N1062" s="142">
        <f t="shared" ref="N1062:Z1062" si="1434">N1061</f>
        <v>46740672</v>
      </c>
      <c r="O1062" s="142">
        <f t="shared" si="1434"/>
        <v>3559100</v>
      </c>
      <c r="P1062" s="142">
        <f t="shared" si="1434"/>
        <v>148000</v>
      </c>
      <c r="Q1062" s="142">
        <f t="shared" si="1434"/>
        <v>8858775</v>
      </c>
      <c r="R1062" s="142">
        <f t="shared" si="1434"/>
        <v>1371373</v>
      </c>
      <c r="S1062" s="142">
        <f t="shared" si="1434"/>
        <v>6147539</v>
      </c>
      <c r="T1062" s="142">
        <f t="shared" si="1434"/>
        <v>45478326</v>
      </c>
      <c r="U1062" s="142">
        <f t="shared" si="1434"/>
        <v>1571714</v>
      </c>
      <c r="V1062" s="142">
        <f t="shared" si="1434"/>
        <v>11465</v>
      </c>
      <c r="W1062" s="142">
        <f t="shared" si="1434"/>
        <v>200314</v>
      </c>
      <c r="X1062" s="142">
        <f t="shared" si="1434"/>
        <v>91773</v>
      </c>
      <c r="Y1062" s="142">
        <f t="shared" si="1434"/>
        <v>475701</v>
      </c>
      <c r="Z1062" s="142">
        <f t="shared" si="1434"/>
        <v>2194516</v>
      </c>
      <c r="AA1062" s="142"/>
      <c r="AB1062" s="142"/>
      <c r="AC1062" s="142"/>
      <c r="AD1062" s="142"/>
      <c r="AE1062" s="142"/>
      <c r="AF1062" s="142"/>
      <c r="AG1062" s="168" t="s">
        <v>1757</v>
      </c>
      <c r="AH1062" s="144">
        <f t="shared" si="293"/>
        <v>348026515</v>
      </c>
      <c r="AI1062" s="145">
        <f t="shared" si="294"/>
        <v>43762</v>
      </c>
      <c r="AJ1062" s="144">
        <f t="shared" si="297"/>
        <v>1277</v>
      </c>
      <c r="AK1062" s="142">
        <v>1.0</v>
      </c>
      <c r="AL1062" s="146">
        <f t="shared" si="1039"/>
        <v>1277</v>
      </c>
      <c r="AM1062" s="168">
        <f t="shared" si="1431"/>
        <v>23</v>
      </c>
      <c r="AN1062" s="295"/>
      <c r="AO1062" s="295"/>
      <c r="AP1062" s="295"/>
      <c r="AQ1062" s="295"/>
      <c r="AR1062" s="295"/>
      <c r="AS1062" s="295"/>
      <c r="AT1062" s="295"/>
      <c r="AU1062" s="295"/>
      <c r="AV1062" s="295"/>
      <c r="AW1062" s="295"/>
      <c r="AX1062" s="295"/>
      <c r="AY1062" s="295"/>
      <c r="AZ1062" s="295"/>
      <c r="BA1062" s="295"/>
      <c r="BB1062" s="295"/>
    </row>
    <row r="1063">
      <c r="A1063" s="293" t="str">
        <f>Data!A146</f>
        <v>Uccle Municipal Council</v>
      </c>
      <c r="B1063" s="140">
        <f>Data!E146</f>
        <v>43762</v>
      </c>
      <c r="C1063" s="142">
        <f t="shared" ref="C1063:J1063" si="1435">C1062</f>
        <v>6469399</v>
      </c>
      <c r="D1063" s="142">
        <f t="shared" si="1435"/>
        <v>23606563</v>
      </c>
      <c r="E1063" s="142">
        <f t="shared" si="1435"/>
        <v>6229645</v>
      </c>
      <c r="F1063" s="142">
        <f t="shared" si="1435"/>
        <v>57545675</v>
      </c>
      <c r="G1063" s="142">
        <f t="shared" si="1435"/>
        <v>30817800</v>
      </c>
      <c r="H1063" s="142">
        <f t="shared" si="1435"/>
        <v>2461294</v>
      </c>
      <c r="I1063" s="142">
        <f t="shared" si="1435"/>
        <v>20885425</v>
      </c>
      <c r="J1063" s="142">
        <f t="shared" si="1435"/>
        <v>4894244</v>
      </c>
      <c r="K1063" s="142">
        <f t="shared" ref="K1063:L1063" si="1436">K1061</f>
        <v>10629966</v>
      </c>
      <c r="L1063" s="142">
        <f t="shared" si="1436"/>
        <v>66990000</v>
      </c>
      <c r="M1063" s="210">
        <f>Data!D146+M1062</f>
        <v>729511</v>
      </c>
      <c r="N1063" s="142">
        <f t="shared" ref="N1063:Z1063" si="1437">N1062</f>
        <v>46740672</v>
      </c>
      <c r="O1063" s="142">
        <f t="shared" si="1437"/>
        <v>3559100</v>
      </c>
      <c r="P1063" s="142">
        <f t="shared" si="1437"/>
        <v>148000</v>
      </c>
      <c r="Q1063" s="142">
        <f t="shared" si="1437"/>
        <v>8858775</v>
      </c>
      <c r="R1063" s="142">
        <f t="shared" si="1437"/>
        <v>1371373</v>
      </c>
      <c r="S1063" s="142">
        <f t="shared" si="1437"/>
        <v>6147539</v>
      </c>
      <c r="T1063" s="142">
        <f t="shared" si="1437"/>
        <v>45478326</v>
      </c>
      <c r="U1063" s="142">
        <f t="shared" si="1437"/>
        <v>1571714</v>
      </c>
      <c r="V1063" s="142">
        <f t="shared" si="1437"/>
        <v>11465</v>
      </c>
      <c r="W1063" s="142">
        <f t="shared" si="1437"/>
        <v>200314</v>
      </c>
      <c r="X1063" s="142">
        <f t="shared" si="1437"/>
        <v>91773</v>
      </c>
      <c r="Y1063" s="142">
        <f t="shared" si="1437"/>
        <v>475701</v>
      </c>
      <c r="Z1063" s="142">
        <f t="shared" si="1437"/>
        <v>2194516</v>
      </c>
      <c r="AA1063" s="142"/>
      <c r="AB1063" s="142"/>
      <c r="AC1063" s="142"/>
      <c r="AD1063" s="142"/>
      <c r="AE1063" s="142"/>
      <c r="AF1063" s="142"/>
      <c r="AG1063" s="168" t="s">
        <v>1757</v>
      </c>
      <c r="AH1063" s="144">
        <f t="shared" si="293"/>
        <v>348108790</v>
      </c>
      <c r="AI1063" s="145">
        <f t="shared" si="294"/>
        <v>43762</v>
      </c>
      <c r="AJ1063" s="144">
        <f t="shared" si="297"/>
        <v>1278</v>
      </c>
      <c r="AK1063" s="142">
        <v>1.0</v>
      </c>
      <c r="AL1063" s="146">
        <f t="shared" si="1039"/>
        <v>1278</v>
      </c>
      <c r="AM1063" s="168">
        <f>AM1060</f>
        <v>23</v>
      </c>
      <c r="AN1063" s="295"/>
      <c r="AO1063" s="295"/>
      <c r="AP1063" s="295"/>
      <c r="AQ1063" s="295"/>
      <c r="AR1063" s="295"/>
      <c r="AS1063" s="295"/>
      <c r="AT1063" s="295"/>
      <c r="AU1063" s="295"/>
      <c r="AV1063" s="295"/>
      <c r="AW1063" s="295"/>
      <c r="AX1063" s="295"/>
      <c r="AY1063" s="295"/>
      <c r="AZ1063" s="295"/>
      <c r="BA1063" s="295"/>
      <c r="BB1063" s="295"/>
    </row>
    <row r="1064">
      <c r="A1064" s="293" t="str">
        <f>Data!A675</f>
        <v>Peel Regional Council</v>
      </c>
      <c r="B1064" s="140">
        <f>Data!E675</f>
        <v>43762</v>
      </c>
      <c r="C1064" s="142">
        <f t="shared" ref="C1064:Z1064" si="1438">C1063</f>
        <v>6469399</v>
      </c>
      <c r="D1064" s="142">
        <f t="shared" si="1438"/>
        <v>23606563</v>
      </c>
      <c r="E1064" s="142">
        <f t="shared" si="1438"/>
        <v>6229645</v>
      </c>
      <c r="F1064" s="142">
        <f t="shared" si="1438"/>
        <v>57545675</v>
      </c>
      <c r="G1064" s="176">
        <f t="shared" si="1438"/>
        <v>30817800</v>
      </c>
      <c r="H1064" s="142">
        <f t="shared" si="1438"/>
        <v>2461294</v>
      </c>
      <c r="I1064" s="142">
        <f t="shared" si="1438"/>
        <v>20885425</v>
      </c>
      <c r="J1064" s="142">
        <f t="shared" si="1438"/>
        <v>4894244</v>
      </c>
      <c r="K1064" s="142">
        <f t="shared" si="1438"/>
        <v>10629966</v>
      </c>
      <c r="L1064" s="142">
        <f t="shared" si="1438"/>
        <v>66990000</v>
      </c>
      <c r="M1064" s="142">
        <f t="shared" si="1438"/>
        <v>729511</v>
      </c>
      <c r="N1064" s="142">
        <f t="shared" si="1438"/>
        <v>46740672</v>
      </c>
      <c r="O1064" s="142">
        <f t="shared" si="1438"/>
        <v>3559100</v>
      </c>
      <c r="P1064" s="142">
        <f t="shared" si="1438"/>
        <v>148000</v>
      </c>
      <c r="Q1064" s="142">
        <f t="shared" si="1438"/>
        <v>8858775</v>
      </c>
      <c r="R1064" s="142">
        <f t="shared" si="1438"/>
        <v>1371373</v>
      </c>
      <c r="S1064" s="142">
        <f t="shared" si="1438"/>
        <v>6147539</v>
      </c>
      <c r="T1064" s="142">
        <f t="shared" si="1438"/>
        <v>45478326</v>
      </c>
      <c r="U1064" s="142">
        <f t="shared" si="1438"/>
        <v>1571714</v>
      </c>
      <c r="V1064" s="142">
        <f t="shared" si="1438"/>
        <v>11465</v>
      </c>
      <c r="W1064" s="142">
        <f t="shared" si="1438"/>
        <v>200314</v>
      </c>
      <c r="X1064" s="142">
        <f t="shared" si="1438"/>
        <v>91773</v>
      </c>
      <c r="Y1064" s="142">
        <f t="shared" si="1438"/>
        <v>475701</v>
      </c>
      <c r="Z1064" s="142">
        <f t="shared" si="1438"/>
        <v>2194516</v>
      </c>
      <c r="AA1064" s="142"/>
      <c r="AB1064" s="142"/>
      <c r="AC1064" s="142"/>
      <c r="AD1064" s="142"/>
      <c r="AE1064" s="142"/>
      <c r="AF1064" s="142"/>
      <c r="AG1064" s="168" t="s">
        <v>1206</v>
      </c>
      <c r="AH1064" s="144">
        <f t="shared" si="293"/>
        <v>348108790</v>
      </c>
      <c r="AI1064" s="145">
        <f t="shared" si="294"/>
        <v>43762</v>
      </c>
      <c r="AJ1064" s="144">
        <f t="shared" si="297"/>
        <v>1279</v>
      </c>
      <c r="AK1064" s="142">
        <v>1.0</v>
      </c>
      <c r="AL1064" s="146">
        <f t="shared" si="1039"/>
        <v>1279</v>
      </c>
      <c r="AM1064" s="168">
        <f>AM1060</f>
        <v>23</v>
      </c>
      <c r="AN1064" s="295"/>
      <c r="AO1064" s="295"/>
      <c r="AP1064" s="295"/>
      <c r="AQ1064" s="295"/>
      <c r="AR1064" s="295"/>
      <c r="AS1064" s="295"/>
      <c r="AT1064" s="295"/>
      <c r="AU1064" s="295"/>
      <c r="AV1064" s="295"/>
      <c r="AW1064" s="295"/>
      <c r="AX1064" s="295"/>
      <c r="AY1064" s="295"/>
      <c r="AZ1064" s="295"/>
      <c r="BA1064" s="295"/>
      <c r="BB1064" s="295"/>
    </row>
    <row r="1065">
      <c r="A1065" s="293" t="str">
        <f>Data!A1120</f>
        <v>Lucerne City Council</v>
      </c>
      <c r="B1065" s="140">
        <f>Data!E1120</f>
        <v>43762</v>
      </c>
      <c r="C1065" s="142">
        <f t="shared" ref="C1065:Z1065" si="1439">C1064</f>
        <v>6469399</v>
      </c>
      <c r="D1065" s="142">
        <f t="shared" si="1439"/>
        <v>23606563</v>
      </c>
      <c r="E1065" s="142">
        <f t="shared" si="1439"/>
        <v>6229645</v>
      </c>
      <c r="F1065" s="142">
        <f t="shared" si="1439"/>
        <v>57545675</v>
      </c>
      <c r="G1065" s="142">
        <f t="shared" si="1439"/>
        <v>30817800</v>
      </c>
      <c r="H1065" s="176">
        <f t="shared" si="1439"/>
        <v>2461294</v>
      </c>
      <c r="I1065" s="142">
        <f t="shared" si="1439"/>
        <v>20885425</v>
      </c>
      <c r="J1065" s="142">
        <f t="shared" si="1439"/>
        <v>4894244</v>
      </c>
      <c r="K1065" s="142">
        <f t="shared" si="1439"/>
        <v>10629966</v>
      </c>
      <c r="L1065" s="142">
        <f t="shared" si="1439"/>
        <v>66990000</v>
      </c>
      <c r="M1065" s="142">
        <f t="shared" si="1439"/>
        <v>729511</v>
      </c>
      <c r="N1065" s="142">
        <f t="shared" si="1439"/>
        <v>46740672</v>
      </c>
      <c r="O1065" s="142">
        <f t="shared" si="1439"/>
        <v>3559100</v>
      </c>
      <c r="P1065" s="142">
        <f t="shared" si="1439"/>
        <v>148000</v>
      </c>
      <c r="Q1065" s="142">
        <f t="shared" si="1439"/>
        <v>8858775</v>
      </c>
      <c r="R1065" s="142">
        <f t="shared" si="1439"/>
        <v>1371373</v>
      </c>
      <c r="S1065" s="142">
        <f t="shared" si="1439"/>
        <v>6147539</v>
      </c>
      <c r="T1065" s="142">
        <f t="shared" si="1439"/>
        <v>45478326</v>
      </c>
      <c r="U1065" s="142">
        <f t="shared" si="1439"/>
        <v>1571714</v>
      </c>
      <c r="V1065" s="142">
        <f t="shared" si="1439"/>
        <v>11465</v>
      </c>
      <c r="W1065" s="142">
        <f t="shared" si="1439"/>
        <v>200314</v>
      </c>
      <c r="X1065" s="142">
        <f t="shared" si="1439"/>
        <v>91773</v>
      </c>
      <c r="Y1065" s="142">
        <f t="shared" si="1439"/>
        <v>475701</v>
      </c>
      <c r="Z1065" s="142">
        <f t="shared" si="1439"/>
        <v>2194516</v>
      </c>
      <c r="AA1065" s="142"/>
      <c r="AB1065" s="142"/>
      <c r="AC1065" s="142"/>
      <c r="AD1065" s="142"/>
      <c r="AE1065" s="142"/>
      <c r="AF1065" s="142"/>
      <c r="AG1065" s="168" t="s">
        <v>2807</v>
      </c>
      <c r="AH1065" s="144">
        <f t="shared" si="293"/>
        <v>348108790</v>
      </c>
      <c r="AI1065" s="145">
        <f t="shared" si="294"/>
        <v>43762</v>
      </c>
      <c r="AJ1065" s="144">
        <f t="shared" si="297"/>
        <v>1280</v>
      </c>
      <c r="AK1065" s="142">
        <v>1.0</v>
      </c>
      <c r="AL1065" s="146">
        <f t="shared" si="1039"/>
        <v>1280</v>
      </c>
      <c r="AM1065" s="168">
        <f t="shared" ref="AM1065:AM1067" si="1441">AM1064</f>
        <v>23</v>
      </c>
      <c r="AN1065" s="295"/>
      <c r="AO1065" s="295"/>
      <c r="AP1065" s="295"/>
      <c r="AQ1065" s="295"/>
      <c r="AR1065" s="295"/>
      <c r="AS1065" s="295"/>
      <c r="AT1065" s="295"/>
      <c r="AU1065" s="295"/>
      <c r="AV1065" s="295"/>
      <c r="AW1065" s="295"/>
      <c r="AX1065" s="295"/>
      <c r="AY1065" s="295"/>
      <c r="AZ1065" s="295"/>
      <c r="BA1065" s="295"/>
      <c r="BB1065" s="295"/>
    </row>
    <row r="1066">
      <c r="A1066" s="293" t="str">
        <f>Data!A289</f>
        <v>Fareham Borough Council</v>
      </c>
      <c r="B1066" s="140">
        <f>Data!E289</f>
        <v>43762</v>
      </c>
      <c r="C1066" s="142">
        <f t="shared" ref="C1066:Z1066" si="1440">C1065</f>
        <v>6469399</v>
      </c>
      <c r="D1066" s="142">
        <f t="shared" si="1440"/>
        <v>23606563</v>
      </c>
      <c r="E1066" s="142">
        <f t="shared" si="1440"/>
        <v>6229645</v>
      </c>
      <c r="F1066" s="176">
        <f t="shared" si="1440"/>
        <v>57545675</v>
      </c>
      <c r="G1066" s="142">
        <f t="shared" si="1440"/>
        <v>30817800</v>
      </c>
      <c r="H1066" s="142">
        <f t="shared" si="1440"/>
        <v>2461294</v>
      </c>
      <c r="I1066" s="142">
        <f t="shared" si="1440"/>
        <v>20885425</v>
      </c>
      <c r="J1066" s="142">
        <f t="shared" si="1440"/>
        <v>4894244</v>
      </c>
      <c r="K1066" s="142">
        <f t="shared" si="1440"/>
        <v>10629966</v>
      </c>
      <c r="L1066" s="142">
        <f t="shared" si="1440"/>
        <v>66990000</v>
      </c>
      <c r="M1066" s="142">
        <f t="shared" si="1440"/>
        <v>729511</v>
      </c>
      <c r="N1066" s="142">
        <f t="shared" si="1440"/>
        <v>46740672</v>
      </c>
      <c r="O1066" s="142">
        <f t="shared" si="1440"/>
        <v>3559100</v>
      </c>
      <c r="P1066" s="142">
        <f t="shared" si="1440"/>
        <v>148000</v>
      </c>
      <c r="Q1066" s="142">
        <f t="shared" si="1440"/>
        <v>8858775</v>
      </c>
      <c r="R1066" s="142">
        <f t="shared" si="1440"/>
        <v>1371373</v>
      </c>
      <c r="S1066" s="142">
        <f t="shared" si="1440"/>
        <v>6147539</v>
      </c>
      <c r="T1066" s="142">
        <f t="shared" si="1440"/>
        <v>45478326</v>
      </c>
      <c r="U1066" s="142">
        <f t="shared" si="1440"/>
        <v>1571714</v>
      </c>
      <c r="V1066" s="142">
        <f t="shared" si="1440"/>
        <v>11465</v>
      </c>
      <c r="W1066" s="142">
        <f t="shared" si="1440"/>
        <v>200314</v>
      </c>
      <c r="X1066" s="142">
        <f t="shared" si="1440"/>
        <v>91773</v>
      </c>
      <c r="Y1066" s="142">
        <f t="shared" si="1440"/>
        <v>475701</v>
      </c>
      <c r="Z1066" s="142">
        <f t="shared" si="1440"/>
        <v>2194516</v>
      </c>
      <c r="AA1066" s="142"/>
      <c r="AB1066" s="142"/>
      <c r="AC1066" s="142"/>
      <c r="AD1066" s="142"/>
      <c r="AE1066" s="142"/>
      <c r="AF1066" s="142"/>
      <c r="AG1066" s="168" t="s">
        <v>1284</v>
      </c>
      <c r="AH1066" s="144">
        <f t="shared" si="293"/>
        <v>348108790</v>
      </c>
      <c r="AI1066" s="145">
        <f t="shared" si="294"/>
        <v>43762</v>
      </c>
      <c r="AJ1066" s="144">
        <f t="shared" si="297"/>
        <v>1281</v>
      </c>
      <c r="AK1066" s="142">
        <v>1.0</v>
      </c>
      <c r="AL1066" s="146">
        <f t="shared" si="1039"/>
        <v>1281</v>
      </c>
      <c r="AM1066" s="168">
        <f t="shared" si="1441"/>
        <v>23</v>
      </c>
      <c r="AN1066" s="295"/>
      <c r="AO1066" s="295"/>
      <c r="AP1066" s="295"/>
      <c r="AQ1066" s="295"/>
      <c r="AR1066" s="295"/>
      <c r="AS1066" s="295"/>
      <c r="AT1066" s="295"/>
      <c r="AU1066" s="295"/>
      <c r="AV1066" s="295"/>
      <c r="AW1066" s="295"/>
      <c r="AX1066" s="295"/>
      <c r="AY1066" s="295"/>
      <c r="AZ1066" s="295"/>
      <c r="BA1066" s="295"/>
      <c r="BB1066" s="295"/>
    </row>
    <row r="1067">
      <c r="A1067" s="293" t="str">
        <f>Data!A758</f>
        <v>Vailhauquès Municipal Council</v>
      </c>
      <c r="B1067" s="140">
        <f>Data!E758</f>
        <v>43762</v>
      </c>
      <c r="C1067" s="142">
        <f t="shared" ref="C1067:Z1067" si="1442">C1066</f>
        <v>6469399</v>
      </c>
      <c r="D1067" s="142">
        <f t="shared" si="1442"/>
        <v>23606563</v>
      </c>
      <c r="E1067" s="142">
        <f t="shared" si="1442"/>
        <v>6229645</v>
      </c>
      <c r="F1067" s="142">
        <f t="shared" si="1442"/>
        <v>57545675</v>
      </c>
      <c r="G1067" s="142">
        <f t="shared" si="1442"/>
        <v>30817800</v>
      </c>
      <c r="H1067" s="142">
        <f t="shared" si="1442"/>
        <v>2461294</v>
      </c>
      <c r="I1067" s="142">
        <f t="shared" si="1442"/>
        <v>20885425</v>
      </c>
      <c r="J1067" s="142">
        <f t="shared" si="1442"/>
        <v>4894244</v>
      </c>
      <c r="K1067" s="142">
        <f t="shared" si="1442"/>
        <v>10629966</v>
      </c>
      <c r="L1067" s="176">
        <f t="shared" si="1442"/>
        <v>66990000</v>
      </c>
      <c r="M1067" s="142">
        <f t="shared" si="1442"/>
        <v>729511</v>
      </c>
      <c r="N1067" s="142">
        <f t="shared" si="1442"/>
        <v>46740672</v>
      </c>
      <c r="O1067" s="142">
        <f t="shared" si="1442"/>
        <v>3559100</v>
      </c>
      <c r="P1067" s="142">
        <f t="shared" si="1442"/>
        <v>148000</v>
      </c>
      <c r="Q1067" s="142">
        <f t="shared" si="1442"/>
        <v>8858775</v>
      </c>
      <c r="R1067" s="142">
        <f t="shared" si="1442"/>
        <v>1371373</v>
      </c>
      <c r="S1067" s="142">
        <f t="shared" si="1442"/>
        <v>6147539</v>
      </c>
      <c r="T1067" s="142">
        <f t="shared" si="1442"/>
        <v>45478326</v>
      </c>
      <c r="U1067" s="142">
        <f t="shared" si="1442"/>
        <v>1571714</v>
      </c>
      <c r="V1067" s="142">
        <f t="shared" si="1442"/>
        <v>11465</v>
      </c>
      <c r="W1067" s="142">
        <f t="shared" si="1442"/>
        <v>200314</v>
      </c>
      <c r="X1067" s="142">
        <f t="shared" si="1442"/>
        <v>91773</v>
      </c>
      <c r="Y1067" s="142">
        <f t="shared" si="1442"/>
        <v>475701</v>
      </c>
      <c r="Z1067" s="142">
        <f t="shared" si="1442"/>
        <v>2194516</v>
      </c>
      <c r="AA1067" s="142"/>
      <c r="AB1067" s="142"/>
      <c r="AC1067" s="142"/>
      <c r="AD1067" s="142"/>
      <c r="AE1067" s="142"/>
      <c r="AF1067" s="142"/>
      <c r="AG1067" s="168" t="s">
        <v>2442</v>
      </c>
      <c r="AH1067" s="144">
        <f t="shared" si="293"/>
        <v>348108790</v>
      </c>
      <c r="AI1067" s="145">
        <f t="shared" si="294"/>
        <v>43762</v>
      </c>
      <c r="AJ1067" s="144">
        <f t="shared" si="297"/>
        <v>1282</v>
      </c>
      <c r="AK1067" s="142">
        <v>1.0</v>
      </c>
      <c r="AL1067" s="146">
        <f t="shared" si="1039"/>
        <v>1282</v>
      </c>
      <c r="AM1067" s="168">
        <f t="shared" si="1441"/>
        <v>23</v>
      </c>
      <c r="AN1067" s="295"/>
      <c r="AO1067" s="295"/>
      <c r="AP1067" s="295"/>
      <c r="AQ1067" s="295"/>
      <c r="AR1067" s="295"/>
      <c r="AS1067" s="295"/>
      <c r="AT1067" s="295"/>
      <c r="AU1067" s="295"/>
      <c r="AV1067" s="295"/>
      <c r="AW1067" s="295"/>
      <c r="AX1067" s="295"/>
      <c r="AY1067" s="295"/>
      <c r="AZ1067" s="295"/>
      <c r="BA1067" s="295"/>
      <c r="BB1067" s="295"/>
    </row>
    <row r="1068">
      <c r="A1068" s="293" t="str">
        <f>Data!A1193</f>
        <v>Plymouth Town Council</v>
      </c>
      <c r="B1068" s="140">
        <f>Data!E1193</f>
        <v>43766</v>
      </c>
      <c r="C1068" s="142">
        <f t="shared" ref="C1068:C1071" si="1444">C1067</f>
        <v>6469399</v>
      </c>
      <c r="D1068" s="210">
        <f>Data!D1193+D1067</f>
        <v>23613553</v>
      </c>
      <c r="E1068" s="142">
        <f t="shared" ref="E1068:Z1068" si="1443">E1067</f>
        <v>6229645</v>
      </c>
      <c r="F1068" s="142">
        <f t="shared" si="1443"/>
        <v>57545675</v>
      </c>
      <c r="G1068" s="142">
        <f t="shared" si="1443"/>
        <v>30817800</v>
      </c>
      <c r="H1068" s="142">
        <f t="shared" si="1443"/>
        <v>2461294</v>
      </c>
      <c r="I1068" s="142">
        <f t="shared" si="1443"/>
        <v>20885425</v>
      </c>
      <c r="J1068" s="142">
        <f t="shared" si="1443"/>
        <v>4894244</v>
      </c>
      <c r="K1068" s="142">
        <f t="shared" si="1443"/>
        <v>10629966</v>
      </c>
      <c r="L1068" s="142">
        <f t="shared" si="1443"/>
        <v>66990000</v>
      </c>
      <c r="M1068" s="142">
        <f t="shared" si="1443"/>
        <v>729511</v>
      </c>
      <c r="N1068" s="142">
        <f t="shared" si="1443"/>
        <v>46740672</v>
      </c>
      <c r="O1068" s="142">
        <f t="shared" si="1443"/>
        <v>3559100</v>
      </c>
      <c r="P1068" s="142">
        <f t="shared" si="1443"/>
        <v>148000</v>
      </c>
      <c r="Q1068" s="142">
        <f t="shared" si="1443"/>
        <v>8858775</v>
      </c>
      <c r="R1068" s="142">
        <f t="shared" si="1443"/>
        <v>1371373</v>
      </c>
      <c r="S1068" s="142">
        <f t="shared" si="1443"/>
        <v>6147539</v>
      </c>
      <c r="T1068" s="142">
        <f t="shared" si="1443"/>
        <v>45478326</v>
      </c>
      <c r="U1068" s="142">
        <f t="shared" si="1443"/>
        <v>1571714</v>
      </c>
      <c r="V1068" s="142">
        <f t="shared" si="1443"/>
        <v>11465</v>
      </c>
      <c r="W1068" s="142">
        <f t="shared" si="1443"/>
        <v>200314</v>
      </c>
      <c r="X1068" s="142">
        <f t="shared" si="1443"/>
        <v>91773</v>
      </c>
      <c r="Y1068" s="142">
        <f t="shared" si="1443"/>
        <v>475701</v>
      </c>
      <c r="Z1068" s="142">
        <f t="shared" si="1443"/>
        <v>2194516</v>
      </c>
      <c r="AA1068" s="142"/>
      <c r="AB1068" s="142"/>
      <c r="AC1068" s="142"/>
      <c r="AD1068" s="142"/>
      <c r="AE1068" s="142"/>
      <c r="AF1068" s="142"/>
      <c r="AG1068" s="168" t="s">
        <v>996</v>
      </c>
      <c r="AH1068" s="144">
        <f t="shared" si="293"/>
        <v>348115780</v>
      </c>
      <c r="AI1068" s="145">
        <f t="shared" si="294"/>
        <v>43766</v>
      </c>
      <c r="AJ1068" s="144">
        <f t="shared" si="297"/>
        <v>1283</v>
      </c>
      <c r="AK1068" s="142">
        <v>1.0</v>
      </c>
      <c r="AL1068" s="146">
        <f t="shared" si="1039"/>
        <v>1283</v>
      </c>
      <c r="AM1068" s="168">
        <f>AM1066</f>
        <v>23</v>
      </c>
      <c r="AN1068" s="295"/>
      <c r="AO1068" s="295"/>
      <c r="AP1068" s="295"/>
      <c r="AQ1068" s="295"/>
      <c r="AR1068" s="295"/>
      <c r="AS1068" s="295"/>
      <c r="AT1068" s="295"/>
      <c r="AU1068" s="295"/>
      <c r="AV1068" s="295"/>
      <c r="AW1068" s="295"/>
      <c r="AX1068" s="295"/>
      <c r="AY1068" s="295"/>
      <c r="AZ1068" s="295"/>
      <c r="BA1068" s="295"/>
      <c r="BB1068" s="295"/>
    </row>
    <row r="1069">
      <c r="A1069" s="293" t="str">
        <f>Data!A622</f>
        <v>Bowen Island Municipal Council</v>
      </c>
      <c r="B1069" s="140">
        <f>Data!E622</f>
        <v>43766</v>
      </c>
      <c r="C1069" s="142">
        <f t="shared" si="1444"/>
        <v>6469399</v>
      </c>
      <c r="D1069" s="142">
        <f t="shared" ref="D1069:Z1069" si="1445">D1068</f>
        <v>23613553</v>
      </c>
      <c r="E1069" s="142">
        <f t="shared" si="1445"/>
        <v>6229645</v>
      </c>
      <c r="F1069" s="142">
        <f t="shared" si="1445"/>
        <v>57545675</v>
      </c>
      <c r="G1069" s="176">
        <f t="shared" si="1445"/>
        <v>30817800</v>
      </c>
      <c r="H1069" s="142">
        <f t="shared" si="1445"/>
        <v>2461294</v>
      </c>
      <c r="I1069" s="142">
        <f t="shared" si="1445"/>
        <v>20885425</v>
      </c>
      <c r="J1069" s="142">
        <f t="shared" si="1445"/>
        <v>4894244</v>
      </c>
      <c r="K1069" s="142">
        <f t="shared" si="1445"/>
        <v>10629966</v>
      </c>
      <c r="L1069" s="142">
        <f t="shared" si="1445"/>
        <v>66990000</v>
      </c>
      <c r="M1069" s="142">
        <f t="shared" si="1445"/>
        <v>729511</v>
      </c>
      <c r="N1069" s="142">
        <f t="shared" si="1445"/>
        <v>46740672</v>
      </c>
      <c r="O1069" s="142">
        <f t="shared" si="1445"/>
        <v>3559100</v>
      </c>
      <c r="P1069" s="142">
        <f t="shared" si="1445"/>
        <v>148000</v>
      </c>
      <c r="Q1069" s="142">
        <f t="shared" si="1445"/>
        <v>8858775</v>
      </c>
      <c r="R1069" s="142">
        <f t="shared" si="1445"/>
        <v>1371373</v>
      </c>
      <c r="S1069" s="142">
        <f t="shared" si="1445"/>
        <v>6147539</v>
      </c>
      <c r="T1069" s="142">
        <f t="shared" si="1445"/>
        <v>45478326</v>
      </c>
      <c r="U1069" s="142">
        <f t="shared" si="1445"/>
        <v>1571714</v>
      </c>
      <c r="V1069" s="142">
        <f t="shared" si="1445"/>
        <v>11465</v>
      </c>
      <c r="W1069" s="142">
        <f t="shared" si="1445"/>
        <v>200314</v>
      </c>
      <c r="X1069" s="142">
        <f t="shared" si="1445"/>
        <v>91773</v>
      </c>
      <c r="Y1069" s="142">
        <f t="shared" si="1445"/>
        <v>475701</v>
      </c>
      <c r="Z1069" s="142">
        <f t="shared" si="1445"/>
        <v>2194516</v>
      </c>
      <c r="AA1069" s="142"/>
      <c r="AB1069" s="142"/>
      <c r="AC1069" s="142"/>
      <c r="AD1069" s="142"/>
      <c r="AE1069" s="142"/>
      <c r="AF1069" s="142"/>
      <c r="AG1069" s="168" t="s">
        <v>1206</v>
      </c>
      <c r="AH1069" s="144">
        <f t="shared" si="293"/>
        <v>348115780</v>
      </c>
      <c r="AI1069" s="145">
        <f t="shared" si="294"/>
        <v>43766</v>
      </c>
      <c r="AJ1069" s="144">
        <f t="shared" si="297"/>
        <v>1284</v>
      </c>
      <c r="AK1069" s="142">
        <v>1.0</v>
      </c>
      <c r="AL1069" s="146">
        <f t="shared" si="1039"/>
        <v>1284</v>
      </c>
      <c r="AM1069" s="168">
        <f t="shared" ref="AM1069:AM1073" si="1447">AM1068</f>
        <v>23</v>
      </c>
      <c r="AN1069" s="295"/>
      <c r="AO1069" s="295"/>
      <c r="AP1069" s="295"/>
      <c r="AQ1069" s="295"/>
      <c r="AR1069" s="295"/>
      <c r="AS1069" s="295"/>
      <c r="AT1069" s="295"/>
      <c r="AU1069" s="295"/>
      <c r="AV1069" s="295"/>
      <c r="AW1069" s="295"/>
      <c r="AX1069" s="295"/>
      <c r="AY1069" s="295"/>
      <c r="AZ1069" s="295"/>
      <c r="BA1069" s="295"/>
      <c r="BB1069" s="295"/>
    </row>
    <row r="1070">
      <c r="A1070" s="293" t="str">
        <f>Data!A633</f>
        <v>Central Elgin Municipal Council</v>
      </c>
      <c r="B1070" s="140">
        <f>Data!E633</f>
        <v>43766</v>
      </c>
      <c r="C1070" s="142">
        <f t="shared" si="1444"/>
        <v>6469399</v>
      </c>
      <c r="D1070" s="142">
        <f t="shared" ref="D1070:Z1070" si="1446">D1069</f>
        <v>23613553</v>
      </c>
      <c r="E1070" s="142">
        <f t="shared" si="1446"/>
        <v>6229645</v>
      </c>
      <c r="F1070" s="142">
        <f t="shared" si="1446"/>
        <v>57545675</v>
      </c>
      <c r="G1070" s="176">
        <f t="shared" si="1446"/>
        <v>30817800</v>
      </c>
      <c r="H1070" s="142">
        <f t="shared" si="1446"/>
        <v>2461294</v>
      </c>
      <c r="I1070" s="142">
        <f t="shared" si="1446"/>
        <v>20885425</v>
      </c>
      <c r="J1070" s="142">
        <f t="shared" si="1446"/>
        <v>4894244</v>
      </c>
      <c r="K1070" s="142">
        <f t="shared" si="1446"/>
        <v>10629966</v>
      </c>
      <c r="L1070" s="142">
        <f t="shared" si="1446"/>
        <v>66990000</v>
      </c>
      <c r="M1070" s="142">
        <f t="shared" si="1446"/>
        <v>729511</v>
      </c>
      <c r="N1070" s="142">
        <f t="shared" si="1446"/>
        <v>46740672</v>
      </c>
      <c r="O1070" s="142">
        <f t="shared" si="1446"/>
        <v>3559100</v>
      </c>
      <c r="P1070" s="142">
        <f t="shared" si="1446"/>
        <v>148000</v>
      </c>
      <c r="Q1070" s="142">
        <f t="shared" si="1446"/>
        <v>8858775</v>
      </c>
      <c r="R1070" s="142">
        <f t="shared" si="1446"/>
        <v>1371373</v>
      </c>
      <c r="S1070" s="142">
        <f t="shared" si="1446"/>
        <v>6147539</v>
      </c>
      <c r="T1070" s="142">
        <f t="shared" si="1446"/>
        <v>45478326</v>
      </c>
      <c r="U1070" s="142">
        <f t="shared" si="1446"/>
        <v>1571714</v>
      </c>
      <c r="V1070" s="142">
        <f t="shared" si="1446"/>
        <v>11465</v>
      </c>
      <c r="W1070" s="142">
        <f t="shared" si="1446"/>
        <v>200314</v>
      </c>
      <c r="X1070" s="142">
        <f t="shared" si="1446"/>
        <v>91773</v>
      </c>
      <c r="Y1070" s="142">
        <f t="shared" si="1446"/>
        <v>475701</v>
      </c>
      <c r="Z1070" s="142">
        <f t="shared" si="1446"/>
        <v>2194516</v>
      </c>
      <c r="AA1070" s="142"/>
      <c r="AB1070" s="142"/>
      <c r="AC1070" s="142"/>
      <c r="AD1070" s="142"/>
      <c r="AE1070" s="142"/>
      <c r="AF1070" s="142"/>
      <c r="AG1070" s="168" t="s">
        <v>1206</v>
      </c>
      <c r="AH1070" s="144">
        <f t="shared" si="293"/>
        <v>348115780</v>
      </c>
      <c r="AI1070" s="145">
        <f t="shared" si="294"/>
        <v>43766</v>
      </c>
      <c r="AJ1070" s="144">
        <f t="shared" si="297"/>
        <v>1285</v>
      </c>
      <c r="AK1070" s="142">
        <v>1.0</v>
      </c>
      <c r="AL1070" s="146">
        <f t="shared" si="1039"/>
        <v>1285</v>
      </c>
      <c r="AM1070" s="168">
        <f t="shared" si="1447"/>
        <v>23</v>
      </c>
      <c r="AN1070" s="295"/>
      <c r="AO1070" s="295"/>
      <c r="AP1070" s="295"/>
      <c r="AQ1070" s="295"/>
      <c r="AR1070" s="295"/>
      <c r="AS1070" s="295"/>
      <c r="AT1070" s="295"/>
      <c r="AU1070" s="295"/>
      <c r="AV1070" s="295"/>
      <c r="AW1070" s="295"/>
      <c r="AX1070" s="295"/>
      <c r="AY1070" s="295"/>
      <c r="AZ1070" s="295"/>
      <c r="BA1070" s="295"/>
      <c r="BB1070" s="295"/>
    </row>
    <row r="1071">
      <c r="A1071" s="293" t="str">
        <f>Data!A1075</f>
        <v>Artà Municipal Council</v>
      </c>
      <c r="B1071" s="140">
        <f>Data!E1075</f>
        <v>43766</v>
      </c>
      <c r="C1071" s="142">
        <f t="shared" si="1444"/>
        <v>6469399</v>
      </c>
      <c r="D1071" s="142">
        <f t="shared" ref="D1071:Z1071" si="1448">D1070</f>
        <v>23613553</v>
      </c>
      <c r="E1071" s="142">
        <f t="shared" si="1448"/>
        <v>6229645</v>
      </c>
      <c r="F1071" s="142">
        <f t="shared" si="1448"/>
        <v>57545675</v>
      </c>
      <c r="G1071" s="176">
        <f t="shared" si="1448"/>
        <v>30817800</v>
      </c>
      <c r="H1071" s="142">
        <f t="shared" si="1448"/>
        <v>2461294</v>
      </c>
      <c r="I1071" s="142">
        <f t="shared" si="1448"/>
        <v>20885425</v>
      </c>
      <c r="J1071" s="142">
        <f t="shared" si="1448"/>
        <v>4894244</v>
      </c>
      <c r="K1071" s="142">
        <f t="shared" si="1448"/>
        <v>10629966</v>
      </c>
      <c r="L1071" s="142">
        <f t="shared" si="1448"/>
        <v>66990000</v>
      </c>
      <c r="M1071" s="142">
        <f t="shared" si="1448"/>
        <v>729511</v>
      </c>
      <c r="N1071" s="176">
        <f t="shared" si="1448"/>
        <v>46740672</v>
      </c>
      <c r="O1071" s="142">
        <f t="shared" si="1448"/>
        <v>3559100</v>
      </c>
      <c r="P1071" s="142">
        <f t="shared" si="1448"/>
        <v>148000</v>
      </c>
      <c r="Q1071" s="142">
        <f t="shared" si="1448"/>
        <v>8858775</v>
      </c>
      <c r="R1071" s="142">
        <f t="shared" si="1448"/>
        <v>1371373</v>
      </c>
      <c r="S1071" s="142">
        <f t="shared" si="1448"/>
        <v>6147539</v>
      </c>
      <c r="T1071" s="142">
        <f t="shared" si="1448"/>
        <v>45478326</v>
      </c>
      <c r="U1071" s="142">
        <f t="shared" si="1448"/>
        <v>1571714</v>
      </c>
      <c r="V1071" s="142">
        <f t="shared" si="1448"/>
        <v>11465</v>
      </c>
      <c r="W1071" s="142">
        <f t="shared" si="1448"/>
        <v>200314</v>
      </c>
      <c r="X1071" s="142">
        <f t="shared" si="1448"/>
        <v>91773</v>
      </c>
      <c r="Y1071" s="142">
        <f t="shared" si="1448"/>
        <v>475701</v>
      </c>
      <c r="Z1071" s="142">
        <f t="shared" si="1448"/>
        <v>2194516</v>
      </c>
      <c r="AA1071" s="142"/>
      <c r="AB1071" s="142"/>
      <c r="AC1071" s="142"/>
      <c r="AD1071" s="142"/>
      <c r="AE1071" s="142"/>
      <c r="AF1071" s="142"/>
      <c r="AG1071" s="168" t="s">
        <v>2805</v>
      </c>
      <c r="AH1071" s="144">
        <f t="shared" si="293"/>
        <v>348115780</v>
      </c>
      <c r="AI1071" s="145">
        <f t="shared" si="294"/>
        <v>43766</v>
      </c>
      <c r="AJ1071" s="144">
        <f t="shared" si="297"/>
        <v>1286</v>
      </c>
      <c r="AK1071" s="142">
        <v>1.0</v>
      </c>
      <c r="AL1071" s="146">
        <f t="shared" si="1039"/>
        <v>1286</v>
      </c>
      <c r="AM1071" s="168">
        <f t="shared" si="1447"/>
        <v>23</v>
      </c>
      <c r="AN1071" s="295"/>
      <c r="AO1071" s="295"/>
      <c r="AP1071" s="295"/>
      <c r="AQ1071" s="295"/>
      <c r="AR1071" s="295"/>
      <c r="AS1071" s="295"/>
      <c r="AT1071" s="295"/>
      <c r="AU1071" s="295"/>
      <c r="AV1071" s="295"/>
      <c r="AW1071" s="295"/>
      <c r="AX1071" s="295"/>
      <c r="AY1071" s="295"/>
      <c r="AZ1071" s="295"/>
      <c r="BA1071" s="295"/>
      <c r="BB1071" s="295"/>
    </row>
    <row r="1072">
      <c r="A1072" s="293" t="str">
        <f>Data!A89</f>
        <v>Salisbury City Council</v>
      </c>
      <c r="B1072" s="140">
        <f>Data!E89</f>
        <v>43766</v>
      </c>
      <c r="C1072" s="210">
        <f>Data!D89+C1071</f>
        <v>6613839</v>
      </c>
      <c r="D1072" s="142">
        <f t="shared" ref="D1072:Z1072" si="1449">D1071</f>
        <v>23613553</v>
      </c>
      <c r="E1072" s="142">
        <f t="shared" si="1449"/>
        <v>6229645</v>
      </c>
      <c r="F1072" s="142">
        <f t="shared" si="1449"/>
        <v>57545675</v>
      </c>
      <c r="G1072" s="142">
        <f t="shared" si="1449"/>
        <v>30817800</v>
      </c>
      <c r="H1072" s="142">
        <f t="shared" si="1449"/>
        <v>2461294</v>
      </c>
      <c r="I1072" s="142">
        <f t="shared" si="1449"/>
        <v>20885425</v>
      </c>
      <c r="J1072" s="142">
        <f t="shared" si="1449"/>
        <v>4894244</v>
      </c>
      <c r="K1072" s="142">
        <f t="shared" si="1449"/>
        <v>10629966</v>
      </c>
      <c r="L1072" s="142">
        <f t="shared" si="1449"/>
        <v>66990000</v>
      </c>
      <c r="M1072" s="142">
        <f t="shared" si="1449"/>
        <v>729511</v>
      </c>
      <c r="N1072" s="142">
        <f t="shared" si="1449"/>
        <v>46740672</v>
      </c>
      <c r="O1072" s="142">
        <f t="shared" si="1449"/>
        <v>3559100</v>
      </c>
      <c r="P1072" s="142">
        <f t="shared" si="1449"/>
        <v>148000</v>
      </c>
      <c r="Q1072" s="142">
        <f t="shared" si="1449"/>
        <v>8858775</v>
      </c>
      <c r="R1072" s="142">
        <f t="shared" si="1449"/>
        <v>1371373</v>
      </c>
      <c r="S1072" s="142">
        <f t="shared" si="1449"/>
        <v>6147539</v>
      </c>
      <c r="T1072" s="142">
        <f t="shared" si="1449"/>
        <v>45478326</v>
      </c>
      <c r="U1072" s="142">
        <f t="shared" si="1449"/>
        <v>1571714</v>
      </c>
      <c r="V1072" s="142">
        <f t="shared" si="1449"/>
        <v>11465</v>
      </c>
      <c r="W1072" s="142">
        <f t="shared" si="1449"/>
        <v>200314</v>
      </c>
      <c r="X1072" s="142">
        <f t="shared" si="1449"/>
        <v>91773</v>
      </c>
      <c r="Y1072" s="142">
        <f t="shared" si="1449"/>
        <v>475701</v>
      </c>
      <c r="Z1072" s="142">
        <f t="shared" si="1449"/>
        <v>2194516</v>
      </c>
      <c r="AA1072" s="142"/>
      <c r="AB1072" s="142"/>
      <c r="AC1072" s="142"/>
      <c r="AD1072" s="142"/>
      <c r="AE1072" s="142"/>
      <c r="AF1072" s="142"/>
      <c r="AG1072" s="168" t="s">
        <v>2811</v>
      </c>
      <c r="AH1072" s="144">
        <f t="shared" si="293"/>
        <v>348260220</v>
      </c>
      <c r="AI1072" s="145">
        <f t="shared" si="294"/>
        <v>43766</v>
      </c>
      <c r="AJ1072" s="144">
        <f t="shared" si="297"/>
        <v>1287</v>
      </c>
      <c r="AK1072" s="142">
        <v>1.0</v>
      </c>
      <c r="AL1072" s="146">
        <f t="shared" si="1039"/>
        <v>1287</v>
      </c>
      <c r="AM1072" s="168">
        <f t="shared" si="1447"/>
        <v>23</v>
      </c>
      <c r="AN1072" s="295"/>
      <c r="AO1072" s="295"/>
      <c r="AP1072" s="295"/>
      <c r="AQ1072" s="295"/>
      <c r="AR1072" s="295"/>
      <c r="AS1072" s="295"/>
      <c r="AT1072" s="295"/>
      <c r="AU1072" s="295"/>
      <c r="AV1072" s="295"/>
      <c r="AW1072" s="295"/>
      <c r="AX1072" s="295"/>
      <c r="AY1072" s="295"/>
      <c r="AZ1072" s="295"/>
      <c r="BA1072" s="295"/>
      <c r="BB1072" s="295"/>
    </row>
    <row r="1073">
      <c r="A1073" s="293" t="str">
        <f>Data!A774</f>
        <v>Celle District Council</v>
      </c>
      <c r="B1073" s="140">
        <f>Data!E774</f>
        <v>43766</v>
      </c>
      <c r="C1073" s="142">
        <f t="shared" ref="C1073:J1073" si="1450">C1072</f>
        <v>6613839</v>
      </c>
      <c r="D1073" s="142">
        <f t="shared" si="1450"/>
        <v>23613553</v>
      </c>
      <c r="E1073" s="142">
        <f t="shared" si="1450"/>
        <v>6229645</v>
      </c>
      <c r="F1073" s="142">
        <f t="shared" si="1450"/>
        <v>57545675</v>
      </c>
      <c r="G1073" s="142">
        <f t="shared" si="1450"/>
        <v>30817800</v>
      </c>
      <c r="H1073" s="142">
        <f t="shared" si="1450"/>
        <v>2461294</v>
      </c>
      <c r="I1073" s="142">
        <f t="shared" si="1450"/>
        <v>20885425</v>
      </c>
      <c r="J1073" s="142">
        <f t="shared" si="1450"/>
        <v>4894244</v>
      </c>
      <c r="K1073" s="210">
        <f>Data!D774+K1072</f>
        <v>10808902</v>
      </c>
      <c r="L1073" s="142">
        <f t="shared" ref="L1073:Z1073" si="1451">L1072</f>
        <v>66990000</v>
      </c>
      <c r="M1073" s="142">
        <f t="shared" si="1451"/>
        <v>729511</v>
      </c>
      <c r="N1073" s="142">
        <f t="shared" si="1451"/>
        <v>46740672</v>
      </c>
      <c r="O1073" s="142">
        <f t="shared" si="1451"/>
        <v>3559100</v>
      </c>
      <c r="P1073" s="142">
        <f t="shared" si="1451"/>
        <v>148000</v>
      </c>
      <c r="Q1073" s="142">
        <f t="shared" si="1451"/>
        <v>8858775</v>
      </c>
      <c r="R1073" s="142">
        <f t="shared" si="1451"/>
        <v>1371373</v>
      </c>
      <c r="S1073" s="142">
        <f t="shared" si="1451"/>
        <v>6147539</v>
      </c>
      <c r="T1073" s="142">
        <f t="shared" si="1451"/>
        <v>45478326</v>
      </c>
      <c r="U1073" s="142">
        <f t="shared" si="1451"/>
        <v>1571714</v>
      </c>
      <c r="V1073" s="142">
        <f t="shared" si="1451"/>
        <v>11465</v>
      </c>
      <c r="W1073" s="142">
        <f t="shared" si="1451"/>
        <v>200314</v>
      </c>
      <c r="X1073" s="142">
        <f t="shared" si="1451"/>
        <v>91773</v>
      </c>
      <c r="Y1073" s="142">
        <f t="shared" si="1451"/>
        <v>475701</v>
      </c>
      <c r="Z1073" s="142">
        <f t="shared" si="1451"/>
        <v>2194516</v>
      </c>
      <c r="AA1073" s="142"/>
      <c r="AB1073" s="142"/>
      <c r="AC1073" s="142"/>
      <c r="AD1073" s="142"/>
      <c r="AE1073" s="142"/>
      <c r="AF1073" s="142"/>
      <c r="AG1073" s="168" t="s">
        <v>2360</v>
      </c>
      <c r="AH1073" s="144">
        <f t="shared" si="293"/>
        <v>348439156</v>
      </c>
      <c r="AI1073" s="145">
        <f t="shared" si="294"/>
        <v>43766</v>
      </c>
      <c r="AJ1073" s="144">
        <f t="shared" si="297"/>
        <v>1288</v>
      </c>
      <c r="AK1073" s="142">
        <v>1.0</v>
      </c>
      <c r="AL1073" s="146">
        <f t="shared" si="1039"/>
        <v>1288</v>
      </c>
      <c r="AM1073" s="168">
        <f t="shared" si="1447"/>
        <v>23</v>
      </c>
      <c r="AN1073" s="295"/>
      <c r="AO1073" s="295"/>
      <c r="AP1073" s="295"/>
      <c r="AQ1073" s="295"/>
      <c r="AR1073" s="295"/>
      <c r="AS1073" s="295"/>
      <c r="AT1073" s="295"/>
      <c r="AU1073" s="295"/>
      <c r="AV1073" s="295"/>
      <c r="AW1073" s="295"/>
      <c r="AX1073" s="295"/>
      <c r="AY1073" s="295"/>
      <c r="AZ1073" s="295"/>
      <c r="BA1073" s="295"/>
      <c r="BB1073" s="295"/>
    </row>
    <row r="1074">
      <c r="A1074" s="293" t="str">
        <f>Data!A908</f>
        <v>Cesano Maderno Council</v>
      </c>
      <c r="B1074" s="140">
        <f>Data!E908</f>
        <v>43767</v>
      </c>
      <c r="C1074" s="142">
        <f t="shared" ref="C1074:H1074" si="1452">C1073</f>
        <v>6613839</v>
      </c>
      <c r="D1074" s="142">
        <f t="shared" si="1452"/>
        <v>23613553</v>
      </c>
      <c r="E1074" s="142">
        <f t="shared" si="1452"/>
        <v>6229645</v>
      </c>
      <c r="F1074" s="142">
        <f t="shared" si="1452"/>
        <v>57545675</v>
      </c>
      <c r="G1074" s="142">
        <f t="shared" si="1452"/>
        <v>30817800</v>
      </c>
      <c r="H1074" s="142">
        <f t="shared" si="1452"/>
        <v>2461294</v>
      </c>
      <c r="I1074" s="210">
        <f>Data!D908+I1073</f>
        <v>20924827</v>
      </c>
      <c r="J1074" s="142">
        <f t="shared" ref="J1074:Z1074" si="1453">J1073</f>
        <v>4894244</v>
      </c>
      <c r="K1074" s="142">
        <f t="shared" si="1453"/>
        <v>10808902</v>
      </c>
      <c r="L1074" s="142">
        <f t="shared" si="1453"/>
        <v>66990000</v>
      </c>
      <c r="M1074" s="142">
        <f t="shared" si="1453"/>
        <v>729511</v>
      </c>
      <c r="N1074" s="142">
        <f t="shared" si="1453"/>
        <v>46740672</v>
      </c>
      <c r="O1074" s="142">
        <f t="shared" si="1453"/>
        <v>3559100</v>
      </c>
      <c r="P1074" s="142">
        <f t="shared" si="1453"/>
        <v>148000</v>
      </c>
      <c r="Q1074" s="142">
        <f t="shared" si="1453"/>
        <v>8858775</v>
      </c>
      <c r="R1074" s="142">
        <f t="shared" si="1453"/>
        <v>1371373</v>
      </c>
      <c r="S1074" s="142">
        <f t="shared" si="1453"/>
        <v>6147539</v>
      </c>
      <c r="T1074" s="142">
        <f t="shared" si="1453"/>
        <v>45478326</v>
      </c>
      <c r="U1074" s="142">
        <f t="shared" si="1453"/>
        <v>1571714</v>
      </c>
      <c r="V1074" s="142">
        <f t="shared" si="1453"/>
        <v>11465</v>
      </c>
      <c r="W1074" s="142">
        <f t="shared" si="1453"/>
        <v>200314</v>
      </c>
      <c r="X1074" s="142">
        <f t="shared" si="1453"/>
        <v>91773</v>
      </c>
      <c r="Y1074" s="142">
        <f t="shared" si="1453"/>
        <v>475701</v>
      </c>
      <c r="Z1074" s="142">
        <f t="shared" si="1453"/>
        <v>2194516</v>
      </c>
      <c r="AA1074" s="142"/>
      <c r="AB1074" s="142"/>
      <c r="AC1074" s="142"/>
      <c r="AD1074" s="142"/>
      <c r="AE1074" s="142"/>
      <c r="AF1074" s="142"/>
      <c r="AG1074" s="168" t="s">
        <v>2288</v>
      </c>
      <c r="AH1074" s="144">
        <f t="shared" si="293"/>
        <v>348478558</v>
      </c>
      <c r="AI1074" s="145">
        <f t="shared" si="294"/>
        <v>43767</v>
      </c>
      <c r="AJ1074" s="144">
        <f t="shared" si="297"/>
        <v>1289</v>
      </c>
      <c r="AK1074" s="142">
        <v>1.0</v>
      </c>
      <c r="AL1074" s="146">
        <f t="shared" si="1039"/>
        <v>1289</v>
      </c>
      <c r="AM1074" s="168">
        <f>AM1072</f>
        <v>23</v>
      </c>
      <c r="AN1074" s="295"/>
      <c r="AO1074" s="295"/>
      <c r="AP1074" s="295"/>
      <c r="AQ1074" s="295"/>
      <c r="AR1074" s="295"/>
      <c r="AS1074" s="295"/>
      <c r="AT1074" s="295"/>
      <c r="AU1074" s="295"/>
      <c r="AV1074" s="295"/>
      <c r="AW1074" s="295"/>
      <c r="AX1074" s="295"/>
      <c r="AY1074" s="295"/>
      <c r="AZ1074" s="295"/>
      <c r="BA1074" s="295"/>
      <c r="BB1074" s="295"/>
    </row>
    <row r="1075">
      <c r="A1075" s="293" t="str">
        <f>Data!A810</f>
        <v>Leipzig City Council</v>
      </c>
      <c r="B1075" s="140">
        <f>Data!E810</f>
        <v>43768</v>
      </c>
      <c r="C1075" s="142">
        <f t="shared" ref="C1075:J1075" si="1454">C1074</f>
        <v>6613839</v>
      </c>
      <c r="D1075" s="142">
        <f t="shared" si="1454"/>
        <v>23613553</v>
      </c>
      <c r="E1075" s="142">
        <f t="shared" si="1454"/>
        <v>6229645</v>
      </c>
      <c r="F1075" s="142">
        <f t="shared" si="1454"/>
        <v>57545675</v>
      </c>
      <c r="G1075" s="142">
        <f t="shared" si="1454"/>
        <v>30817800</v>
      </c>
      <c r="H1075" s="142">
        <f t="shared" si="1454"/>
        <v>2461294</v>
      </c>
      <c r="I1075" s="142">
        <f t="shared" si="1454"/>
        <v>20924827</v>
      </c>
      <c r="J1075" s="142">
        <f t="shared" si="1454"/>
        <v>4894244</v>
      </c>
      <c r="K1075" s="210">
        <f>Data!D810+K1074</f>
        <v>11396759</v>
      </c>
      <c r="L1075" s="142">
        <f t="shared" ref="L1075:Z1075" si="1455">L1074</f>
        <v>66990000</v>
      </c>
      <c r="M1075" s="142">
        <f t="shared" si="1455"/>
        <v>729511</v>
      </c>
      <c r="N1075" s="142">
        <f t="shared" si="1455"/>
        <v>46740672</v>
      </c>
      <c r="O1075" s="142">
        <f t="shared" si="1455"/>
        <v>3559100</v>
      </c>
      <c r="P1075" s="142">
        <f t="shared" si="1455"/>
        <v>148000</v>
      </c>
      <c r="Q1075" s="142">
        <f t="shared" si="1455"/>
        <v>8858775</v>
      </c>
      <c r="R1075" s="142">
        <f t="shared" si="1455"/>
        <v>1371373</v>
      </c>
      <c r="S1075" s="142">
        <f t="shared" si="1455"/>
        <v>6147539</v>
      </c>
      <c r="T1075" s="142">
        <f t="shared" si="1455"/>
        <v>45478326</v>
      </c>
      <c r="U1075" s="142">
        <f t="shared" si="1455"/>
        <v>1571714</v>
      </c>
      <c r="V1075" s="142">
        <f t="shared" si="1455"/>
        <v>11465</v>
      </c>
      <c r="W1075" s="142">
        <f t="shared" si="1455"/>
        <v>200314</v>
      </c>
      <c r="X1075" s="142">
        <f t="shared" si="1455"/>
        <v>91773</v>
      </c>
      <c r="Y1075" s="142">
        <f t="shared" si="1455"/>
        <v>475701</v>
      </c>
      <c r="Z1075" s="142">
        <f t="shared" si="1455"/>
        <v>2194516</v>
      </c>
      <c r="AA1075" s="142"/>
      <c r="AB1075" s="142"/>
      <c r="AC1075" s="142"/>
      <c r="AD1075" s="142"/>
      <c r="AE1075" s="142"/>
      <c r="AF1075" s="142"/>
      <c r="AG1075" s="168" t="s">
        <v>2360</v>
      </c>
      <c r="AH1075" s="144">
        <f t="shared" si="293"/>
        <v>349066415</v>
      </c>
      <c r="AI1075" s="145">
        <f t="shared" si="294"/>
        <v>43768</v>
      </c>
      <c r="AJ1075" s="144">
        <f t="shared" si="297"/>
        <v>1290</v>
      </c>
      <c r="AK1075" s="142">
        <v>1.0</v>
      </c>
      <c r="AL1075" s="146">
        <f t="shared" si="1039"/>
        <v>1290</v>
      </c>
      <c r="AM1075" s="168">
        <f>AM1069</f>
        <v>23</v>
      </c>
      <c r="AN1075" s="295"/>
      <c r="AO1075" s="295"/>
      <c r="AP1075" s="295"/>
      <c r="AQ1075" s="295"/>
      <c r="AR1075" s="295"/>
      <c r="AS1075" s="295"/>
      <c r="AT1075" s="295"/>
      <c r="AU1075" s="295"/>
      <c r="AV1075" s="295"/>
      <c r="AW1075" s="295"/>
      <c r="AX1075" s="295"/>
      <c r="AY1075" s="295"/>
      <c r="AZ1075" s="295"/>
      <c r="BA1075" s="295"/>
      <c r="BB1075" s="295"/>
    </row>
    <row r="1076">
      <c r="A1076" s="293" t="str">
        <f>Data!A73</f>
        <v>Mount Barker District Council</v>
      </c>
      <c r="B1076" s="140">
        <f>Data!E73</f>
        <v>43773</v>
      </c>
      <c r="C1076" s="210">
        <f>Data!D73+C1075</f>
        <v>6650316</v>
      </c>
      <c r="D1076" s="142">
        <f t="shared" ref="D1076:Z1076" si="1456">D1075</f>
        <v>23613553</v>
      </c>
      <c r="E1076" s="142">
        <f t="shared" si="1456"/>
        <v>6229645</v>
      </c>
      <c r="F1076" s="142">
        <f t="shared" si="1456"/>
        <v>57545675</v>
      </c>
      <c r="G1076" s="142">
        <f t="shared" si="1456"/>
        <v>30817800</v>
      </c>
      <c r="H1076" s="142">
        <f t="shared" si="1456"/>
        <v>2461294</v>
      </c>
      <c r="I1076" s="142">
        <f t="shared" si="1456"/>
        <v>20924827</v>
      </c>
      <c r="J1076" s="142">
        <f t="shared" si="1456"/>
        <v>4894244</v>
      </c>
      <c r="K1076" s="142">
        <f t="shared" si="1456"/>
        <v>11396759</v>
      </c>
      <c r="L1076" s="142">
        <f t="shared" si="1456"/>
        <v>66990000</v>
      </c>
      <c r="M1076" s="142">
        <f t="shared" si="1456"/>
        <v>729511</v>
      </c>
      <c r="N1076" s="142">
        <f t="shared" si="1456"/>
        <v>46740672</v>
      </c>
      <c r="O1076" s="142">
        <f t="shared" si="1456"/>
        <v>3559100</v>
      </c>
      <c r="P1076" s="142">
        <f t="shared" si="1456"/>
        <v>148000</v>
      </c>
      <c r="Q1076" s="142">
        <f t="shared" si="1456"/>
        <v>8858775</v>
      </c>
      <c r="R1076" s="142">
        <f t="shared" si="1456"/>
        <v>1371373</v>
      </c>
      <c r="S1076" s="142">
        <f t="shared" si="1456"/>
        <v>6147539</v>
      </c>
      <c r="T1076" s="142">
        <f t="shared" si="1456"/>
        <v>45478326</v>
      </c>
      <c r="U1076" s="142">
        <f t="shared" si="1456"/>
        <v>1571714</v>
      </c>
      <c r="V1076" s="142">
        <f t="shared" si="1456"/>
        <v>11465</v>
      </c>
      <c r="W1076" s="142">
        <f t="shared" si="1456"/>
        <v>200314</v>
      </c>
      <c r="X1076" s="142">
        <f t="shared" si="1456"/>
        <v>91773</v>
      </c>
      <c r="Y1076" s="142">
        <f t="shared" si="1456"/>
        <v>475701</v>
      </c>
      <c r="Z1076" s="142">
        <f t="shared" si="1456"/>
        <v>2194516</v>
      </c>
      <c r="AA1076" s="142"/>
      <c r="AB1076" s="142"/>
      <c r="AC1076" s="142"/>
      <c r="AD1076" s="142"/>
      <c r="AE1076" s="142"/>
      <c r="AF1076" s="142"/>
      <c r="AG1076" s="168" t="s">
        <v>974</v>
      </c>
      <c r="AH1076" s="144">
        <f t="shared" si="293"/>
        <v>349102892</v>
      </c>
      <c r="AI1076" s="145">
        <f t="shared" si="294"/>
        <v>43773</v>
      </c>
      <c r="AJ1076" s="144">
        <f t="shared" si="297"/>
        <v>1291</v>
      </c>
      <c r="AK1076" s="142">
        <v>1.0</v>
      </c>
      <c r="AL1076" s="146">
        <f t="shared" si="1039"/>
        <v>1291</v>
      </c>
      <c r="AM1076" s="168">
        <f>AM1069</f>
        <v>23</v>
      </c>
      <c r="AN1076" s="295"/>
      <c r="AO1076" s="295"/>
      <c r="AP1076" s="295"/>
      <c r="AQ1076" s="295"/>
      <c r="AR1076" s="295"/>
      <c r="AS1076" s="295"/>
      <c r="AT1076" s="295"/>
      <c r="AU1076" s="295"/>
      <c r="AV1076" s="295"/>
      <c r="AW1076" s="295"/>
      <c r="AX1076" s="295"/>
      <c r="AY1076" s="295"/>
      <c r="AZ1076" s="295"/>
      <c r="BA1076" s="295"/>
      <c r="BB1076" s="295"/>
    </row>
    <row r="1077">
      <c r="A1077" s="293" t="str">
        <f>Data!A693</f>
        <v>St. John's City Council</v>
      </c>
      <c r="B1077" s="140">
        <f>Data!E693</f>
        <v>43773</v>
      </c>
      <c r="C1077" s="142">
        <f t="shared" ref="C1077:Z1077" si="1457">C1076</f>
        <v>6650316</v>
      </c>
      <c r="D1077" s="142">
        <f t="shared" si="1457"/>
        <v>23613553</v>
      </c>
      <c r="E1077" s="142">
        <f t="shared" si="1457"/>
        <v>6229645</v>
      </c>
      <c r="F1077" s="142">
        <f t="shared" si="1457"/>
        <v>57545675</v>
      </c>
      <c r="G1077" s="176">
        <f t="shared" si="1457"/>
        <v>30817800</v>
      </c>
      <c r="H1077" s="142">
        <f t="shared" si="1457"/>
        <v>2461294</v>
      </c>
      <c r="I1077" s="142">
        <f t="shared" si="1457"/>
        <v>20924827</v>
      </c>
      <c r="J1077" s="142">
        <f t="shared" si="1457"/>
        <v>4894244</v>
      </c>
      <c r="K1077" s="142">
        <f t="shared" si="1457"/>
        <v>11396759</v>
      </c>
      <c r="L1077" s="142">
        <f t="shared" si="1457"/>
        <v>66990000</v>
      </c>
      <c r="M1077" s="142">
        <f t="shared" si="1457"/>
        <v>729511</v>
      </c>
      <c r="N1077" s="142">
        <f t="shared" si="1457"/>
        <v>46740672</v>
      </c>
      <c r="O1077" s="142">
        <f t="shared" si="1457"/>
        <v>3559100</v>
      </c>
      <c r="P1077" s="142">
        <f t="shared" si="1457"/>
        <v>148000</v>
      </c>
      <c r="Q1077" s="142">
        <f t="shared" si="1457"/>
        <v>8858775</v>
      </c>
      <c r="R1077" s="142">
        <f t="shared" si="1457"/>
        <v>1371373</v>
      </c>
      <c r="S1077" s="142">
        <f t="shared" si="1457"/>
        <v>6147539</v>
      </c>
      <c r="T1077" s="142">
        <f t="shared" si="1457"/>
        <v>45478326</v>
      </c>
      <c r="U1077" s="142">
        <f t="shared" si="1457"/>
        <v>1571714</v>
      </c>
      <c r="V1077" s="142">
        <f t="shared" si="1457"/>
        <v>11465</v>
      </c>
      <c r="W1077" s="142">
        <f t="shared" si="1457"/>
        <v>200314</v>
      </c>
      <c r="X1077" s="142">
        <f t="shared" si="1457"/>
        <v>91773</v>
      </c>
      <c r="Y1077" s="142">
        <f t="shared" si="1457"/>
        <v>475701</v>
      </c>
      <c r="Z1077" s="142">
        <f t="shared" si="1457"/>
        <v>2194516</v>
      </c>
      <c r="AA1077" s="142"/>
      <c r="AB1077" s="142"/>
      <c r="AC1077" s="142"/>
      <c r="AD1077" s="142"/>
      <c r="AE1077" s="142"/>
      <c r="AF1077" s="142"/>
      <c r="AG1077" s="168" t="s">
        <v>1206</v>
      </c>
      <c r="AH1077" s="144">
        <f t="shared" si="293"/>
        <v>349102892</v>
      </c>
      <c r="AI1077" s="145">
        <f t="shared" si="294"/>
        <v>43773</v>
      </c>
      <c r="AJ1077" s="144">
        <f t="shared" si="297"/>
        <v>1292</v>
      </c>
      <c r="AK1077" s="142">
        <v>1.0</v>
      </c>
      <c r="AL1077" s="146">
        <f t="shared" si="1039"/>
        <v>1292</v>
      </c>
      <c r="AM1077" s="168">
        <f t="shared" ref="AM1077:AM1078" si="1459">AM1076</f>
        <v>23</v>
      </c>
      <c r="AN1077" s="295"/>
      <c r="AO1077" s="295"/>
      <c r="AP1077" s="295"/>
      <c r="AQ1077" s="295"/>
      <c r="AR1077" s="295"/>
      <c r="AS1077" s="295"/>
      <c r="AT1077" s="295"/>
      <c r="AU1077" s="295"/>
      <c r="AV1077" s="295"/>
      <c r="AW1077" s="295"/>
      <c r="AX1077" s="295"/>
      <c r="AY1077" s="295"/>
      <c r="AZ1077" s="295"/>
      <c r="BA1077" s="295"/>
      <c r="BB1077" s="295"/>
    </row>
    <row r="1078">
      <c r="A1078" s="293" t="str">
        <f>Data!A696</f>
        <v>Surrey City Council</v>
      </c>
      <c r="B1078" s="140">
        <f>Data!E696</f>
        <v>43773</v>
      </c>
      <c r="C1078" s="142">
        <f t="shared" ref="C1078:Z1078" si="1458">C1077</f>
        <v>6650316</v>
      </c>
      <c r="D1078" s="142">
        <f t="shared" si="1458"/>
        <v>23613553</v>
      </c>
      <c r="E1078" s="142">
        <f t="shared" si="1458"/>
        <v>6229645</v>
      </c>
      <c r="F1078" s="142">
        <f t="shared" si="1458"/>
        <v>57545675</v>
      </c>
      <c r="G1078" s="176">
        <f t="shared" si="1458"/>
        <v>30817800</v>
      </c>
      <c r="H1078" s="142">
        <f t="shared" si="1458"/>
        <v>2461294</v>
      </c>
      <c r="I1078" s="142">
        <f t="shared" si="1458"/>
        <v>20924827</v>
      </c>
      <c r="J1078" s="142">
        <f t="shared" si="1458"/>
        <v>4894244</v>
      </c>
      <c r="K1078" s="142">
        <f t="shared" si="1458"/>
        <v>11396759</v>
      </c>
      <c r="L1078" s="142">
        <f t="shared" si="1458"/>
        <v>66990000</v>
      </c>
      <c r="M1078" s="142">
        <f t="shared" si="1458"/>
        <v>729511</v>
      </c>
      <c r="N1078" s="142">
        <f t="shared" si="1458"/>
        <v>46740672</v>
      </c>
      <c r="O1078" s="142">
        <f t="shared" si="1458"/>
        <v>3559100</v>
      </c>
      <c r="P1078" s="142">
        <f t="shared" si="1458"/>
        <v>148000</v>
      </c>
      <c r="Q1078" s="142">
        <f t="shared" si="1458"/>
        <v>8858775</v>
      </c>
      <c r="R1078" s="142">
        <f t="shared" si="1458"/>
        <v>1371373</v>
      </c>
      <c r="S1078" s="142">
        <f t="shared" si="1458"/>
        <v>6147539</v>
      </c>
      <c r="T1078" s="142">
        <f t="shared" si="1458"/>
        <v>45478326</v>
      </c>
      <c r="U1078" s="142">
        <f t="shared" si="1458"/>
        <v>1571714</v>
      </c>
      <c r="V1078" s="142">
        <f t="shared" si="1458"/>
        <v>11465</v>
      </c>
      <c r="W1078" s="142">
        <f t="shared" si="1458"/>
        <v>200314</v>
      </c>
      <c r="X1078" s="142">
        <f t="shared" si="1458"/>
        <v>91773</v>
      </c>
      <c r="Y1078" s="142">
        <f t="shared" si="1458"/>
        <v>475701</v>
      </c>
      <c r="Z1078" s="142">
        <f t="shared" si="1458"/>
        <v>2194516</v>
      </c>
      <c r="AA1078" s="142"/>
      <c r="AB1078" s="142"/>
      <c r="AC1078" s="142"/>
      <c r="AD1078" s="142"/>
      <c r="AE1078" s="142"/>
      <c r="AF1078" s="142"/>
      <c r="AG1078" s="168" t="s">
        <v>1206</v>
      </c>
      <c r="AH1078" s="144">
        <f t="shared" si="293"/>
        <v>349102892</v>
      </c>
      <c r="AI1078" s="145">
        <f t="shared" si="294"/>
        <v>43773</v>
      </c>
      <c r="AJ1078" s="144">
        <f t="shared" si="297"/>
        <v>1293</v>
      </c>
      <c r="AK1078" s="142">
        <v>1.0</v>
      </c>
      <c r="AL1078" s="146">
        <f t="shared" si="1039"/>
        <v>1293</v>
      </c>
      <c r="AM1078" s="168">
        <f t="shared" si="1459"/>
        <v>23</v>
      </c>
      <c r="AN1078" s="295"/>
      <c r="AO1078" s="295"/>
      <c r="AP1078" s="295"/>
      <c r="AQ1078" s="295"/>
      <c r="AR1078" s="295"/>
      <c r="AS1078" s="295"/>
      <c r="AT1078" s="295"/>
      <c r="AU1078" s="295"/>
      <c r="AV1078" s="295"/>
      <c r="AW1078" s="295"/>
      <c r="AX1078" s="295"/>
      <c r="AY1078" s="295"/>
      <c r="AZ1078" s="295"/>
      <c r="BA1078" s="295"/>
      <c r="BB1078" s="295"/>
    </row>
    <row r="1079">
      <c r="A1079" s="293" t="str">
        <f>Data!A1137</f>
        <v>Ann Arbor City Council</v>
      </c>
      <c r="B1079" s="140">
        <f>Data!E1137</f>
        <v>43773</v>
      </c>
      <c r="C1079" s="142">
        <f t="shared" ref="C1079:Z1079" si="1460">C1078</f>
        <v>6650316</v>
      </c>
      <c r="D1079" s="176">
        <f t="shared" si="1460"/>
        <v>23613553</v>
      </c>
      <c r="E1079" s="142">
        <f t="shared" si="1460"/>
        <v>6229645</v>
      </c>
      <c r="F1079" s="142">
        <f t="shared" si="1460"/>
        <v>57545675</v>
      </c>
      <c r="G1079" s="142">
        <f t="shared" si="1460"/>
        <v>30817800</v>
      </c>
      <c r="H1079" s="142">
        <f t="shared" si="1460"/>
        <v>2461294</v>
      </c>
      <c r="I1079" s="142">
        <f t="shared" si="1460"/>
        <v>20924827</v>
      </c>
      <c r="J1079" s="142">
        <f t="shared" si="1460"/>
        <v>4894244</v>
      </c>
      <c r="K1079" s="142">
        <f t="shared" si="1460"/>
        <v>11396759</v>
      </c>
      <c r="L1079" s="142">
        <f t="shared" si="1460"/>
        <v>66990000</v>
      </c>
      <c r="M1079" s="142">
        <f t="shared" si="1460"/>
        <v>729511</v>
      </c>
      <c r="N1079" s="142">
        <f t="shared" si="1460"/>
        <v>46740672</v>
      </c>
      <c r="O1079" s="142">
        <f t="shared" si="1460"/>
        <v>3559100</v>
      </c>
      <c r="P1079" s="142">
        <f t="shared" si="1460"/>
        <v>148000</v>
      </c>
      <c r="Q1079" s="142">
        <f t="shared" si="1460"/>
        <v>8858775</v>
      </c>
      <c r="R1079" s="142">
        <f t="shared" si="1460"/>
        <v>1371373</v>
      </c>
      <c r="S1079" s="142">
        <f t="shared" si="1460"/>
        <v>6147539</v>
      </c>
      <c r="T1079" s="142">
        <f t="shared" si="1460"/>
        <v>45478326</v>
      </c>
      <c r="U1079" s="142">
        <f t="shared" si="1460"/>
        <v>1571714</v>
      </c>
      <c r="V1079" s="142">
        <f t="shared" si="1460"/>
        <v>11465</v>
      </c>
      <c r="W1079" s="142">
        <f t="shared" si="1460"/>
        <v>200314</v>
      </c>
      <c r="X1079" s="142">
        <f t="shared" si="1460"/>
        <v>91773</v>
      </c>
      <c r="Y1079" s="142">
        <f t="shared" si="1460"/>
        <v>475701</v>
      </c>
      <c r="Z1079" s="142">
        <f t="shared" si="1460"/>
        <v>2194516</v>
      </c>
      <c r="AA1079" s="142"/>
      <c r="AB1079" s="142"/>
      <c r="AC1079" s="142"/>
      <c r="AD1079" s="142"/>
      <c r="AE1079" s="142"/>
      <c r="AF1079" s="142"/>
      <c r="AG1079" s="168" t="s">
        <v>996</v>
      </c>
      <c r="AH1079" s="144">
        <f t="shared" si="293"/>
        <v>349102892</v>
      </c>
      <c r="AI1079" s="145">
        <f t="shared" si="294"/>
        <v>43773</v>
      </c>
      <c r="AJ1079" s="144">
        <f t="shared" si="297"/>
        <v>1294</v>
      </c>
      <c r="AK1079" s="142">
        <v>1.0</v>
      </c>
      <c r="AL1079" s="146">
        <f t="shared" si="1039"/>
        <v>1294</v>
      </c>
      <c r="AM1079" s="168">
        <f t="shared" ref="AM1079:AM1082" si="1462">AM1077</f>
        <v>23</v>
      </c>
      <c r="AN1079" s="295"/>
      <c r="AO1079" s="295"/>
      <c r="AP1079" s="295"/>
      <c r="AQ1079" s="295"/>
      <c r="AR1079" s="295"/>
      <c r="AS1079" s="295"/>
      <c r="AT1079" s="295"/>
      <c r="AU1079" s="295"/>
      <c r="AV1079" s="295"/>
      <c r="AW1079" s="295"/>
      <c r="AX1079" s="295"/>
      <c r="AY1079" s="295"/>
      <c r="AZ1079" s="295"/>
      <c r="BA1079" s="295"/>
      <c r="BB1079" s="295"/>
    </row>
    <row r="1080">
      <c r="A1080" s="293" t="str">
        <f>Data!A918</f>
        <v>Giaveno Municipal Council</v>
      </c>
      <c r="B1080" s="140">
        <f>Data!E918</f>
        <v>43773</v>
      </c>
      <c r="C1080" s="142">
        <f t="shared" ref="C1080:Z1080" si="1461">C1079</f>
        <v>6650316</v>
      </c>
      <c r="D1080" s="142">
        <f t="shared" si="1461"/>
        <v>23613553</v>
      </c>
      <c r="E1080" s="142">
        <f t="shared" si="1461"/>
        <v>6229645</v>
      </c>
      <c r="F1080" s="142">
        <f t="shared" si="1461"/>
        <v>57545675</v>
      </c>
      <c r="G1080" s="142">
        <f t="shared" si="1461"/>
        <v>30817800</v>
      </c>
      <c r="H1080" s="142">
        <f t="shared" si="1461"/>
        <v>2461294</v>
      </c>
      <c r="I1080" s="176">
        <f t="shared" si="1461"/>
        <v>20924827</v>
      </c>
      <c r="J1080" s="142">
        <f t="shared" si="1461"/>
        <v>4894244</v>
      </c>
      <c r="K1080" s="142">
        <f t="shared" si="1461"/>
        <v>11396759</v>
      </c>
      <c r="L1080" s="142">
        <f t="shared" si="1461"/>
        <v>66990000</v>
      </c>
      <c r="M1080" s="142">
        <f t="shared" si="1461"/>
        <v>729511</v>
      </c>
      <c r="N1080" s="142">
        <f t="shared" si="1461"/>
        <v>46740672</v>
      </c>
      <c r="O1080" s="142">
        <f t="shared" si="1461"/>
        <v>3559100</v>
      </c>
      <c r="P1080" s="142">
        <f t="shared" si="1461"/>
        <v>148000</v>
      </c>
      <c r="Q1080" s="142">
        <f t="shared" si="1461"/>
        <v>8858775</v>
      </c>
      <c r="R1080" s="142">
        <f t="shared" si="1461"/>
        <v>1371373</v>
      </c>
      <c r="S1080" s="142">
        <f t="shared" si="1461"/>
        <v>6147539</v>
      </c>
      <c r="T1080" s="142">
        <f t="shared" si="1461"/>
        <v>45478326</v>
      </c>
      <c r="U1080" s="142">
        <f t="shared" si="1461"/>
        <v>1571714</v>
      </c>
      <c r="V1080" s="142">
        <f t="shared" si="1461"/>
        <v>11465</v>
      </c>
      <c r="W1080" s="142">
        <f t="shared" si="1461"/>
        <v>200314</v>
      </c>
      <c r="X1080" s="142">
        <f t="shared" si="1461"/>
        <v>91773</v>
      </c>
      <c r="Y1080" s="142">
        <f t="shared" si="1461"/>
        <v>475701</v>
      </c>
      <c r="Z1080" s="142">
        <f t="shared" si="1461"/>
        <v>2194516</v>
      </c>
      <c r="AA1080" s="210"/>
      <c r="AB1080" s="210"/>
      <c r="AC1080" s="210"/>
      <c r="AD1080" s="210"/>
      <c r="AE1080" s="210"/>
      <c r="AF1080" s="210"/>
      <c r="AG1080" s="168" t="s">
        <v>2288</v>
      </c>
      <c r="AH1080" s="144">
        <f t="shared" si="293"/>
        <v>349102892</v>
      </c>
      <c r="AI1080" s="145">
        <f t="shared" si="294"/>
        <v>43773</v>
      </c>
      <c r="AJ1080" s="144">
        <f t="shared" si="297"/>
        <v>1295</v>
      </c>
      <c r="AK1080" s="142">
        <v>1.0</v>
      </c>
      <c r="AL1080" s="146">
        <f t="shared" si="1039"/>
        <v>1295</v>
      </c>
      <c r="AM1080" s="168">
        <f t="shared" si="1462"/>
        <v>23</v>
      </c>
      <c r="AN1080" s="295"/>
      <c r="AO1080" s="295"/>
      <c r="AP1080" s="295"/>
      <c r="AQ1080" s="295"/>
      <c r="AR1080" s="295"/>
      <c r="AS1080" s="295"/>
      <c r="AT1080" s="295"/>
      <c r="AU1080" s="295"/>
      <c r="AV1080" s="295"/>
      <c r="AW1080" s="295"/>
      <c r="AX1080" s="295"/>
      <c r="AY1080" s="295"/>
      <c r="AZ1080" s="295"/>
      <c r="BA1080" s="295"/>
      <c r="BB1080" s="295"/>
    </row>
    <row r="1081">
      <c r="A1081" s="293" t="str">
        <f>Data!A500</f>
        <v>Sidmouth Town Council</v>
      </c>
      <c r="B1081" s="140">
        <f>Data!E500</f>
        <v>43773</v>
      </c>
      <c r="C1081" s="142">
        <f t="shared" ref="C1081:Z1081" si="1463">C1080</f>
        <v>6650316</v>
      </c>
      <c r="D1081" s="142">
        <f t="shared" si="1463"/>
        <v>23613553</v>
      </c>
      <c r="E1081" s="142">
        <f t="shared" si="1463"/>
        <v>6229645</v>
      </c>
      <c r="F1081" s="176">
        <f t="shared" si="1463"/>
        <v>57545675</v>
      </c>
      <c r="G1081" s="142">
        <f t="shared" si="1463"/>
        <v>30817800</v>
      </c>
      <c r="H1081" s="142">
        <f t="shared" si="1463"/>
        <v>2461294</v>
      </c>
      <c r="I1081" s="142">
        <f t="shared" si="1463"/>
        <v>20924827</v>
      </c>
      <c r="J1081" s="142">
        <f t="shared" si="1463"/>
        <v>4894244</v>
      </c>
      <c r="K1081" s="142">
        <f t="shared" si="1463"/>
        <v>11396759</v>
      </c>
      <c r="L1081" s="142">
        <f t="shared" si="1463"/>
        <v>66990000</v>
      </c>
      <c r="M1081" s="142">
        <f t="shared" si="1463"/>
        <v>729511</v>
      </c>
      <c r="N1081" s="142">
        <f t="shared" si="1463"/>
        <v>46740672</v>
      </c>
      <c r="O1081" s="142">
        <f t="shared" si="1463"/>
        <v>3559100</v>
      </c>
      <c r="P1081" s="142">
        <f t="shared" si="1463"/>
        <v>148000</v>
      </c>
      <c r="Q1081" s="142">
        <f t="shared" si="1463"/>
        <v>8858775</v>
      </c>
      <c r="R1081" s="142">
        <f t="shared" si="1463"/>
        <v>1371373</v>
      </c>
      <c r="S1081" s="142">
        <f t="shared" si="1463"/>
        <v>6147539</v>
      </c>
      <c r="T1081" s="142">
        <f t="shared" si="1463"/>
        <v>45478326</v>
      </c>
      <c r="U1081" s="142">
        <f t="shared" si="1463"/>
        <v>1571714</v>
      </c>
      <c r="V1081" s="142">
        <f t="shared" si="1463"/>
        <v>11465</v>
      </c>
      <c r="W1081" s="142">
        <f t="shared" si="1463"/>
        <v>200314</v>
      </c>
      <c r="X1081" s="142">
        <f t="shared" si="1463"/>
        <v>91773</v>
      </c>
      <c r="Y1081" s="142">
        <f t="shared" si="1463"/>
        <v>475701</v>
      </c>
      <c r="Z1081" s="142">
        <f t="shared" si="1463"/>
        <v>2194516</v>
      </c>
      <c r="AA1081" s="210"/>
      <c r="AB1081" s="210"/>
      <c r="AC1081" s="210"/>
      <c r="AD1081" s="210"/>
      <c r="AE1081" s="210"/>
      <c r="AF1081" s="210"/>
      <c r="AG1081" s="168" t="s">
        <v>1284</v>
      </c>
      <c r="AH1081" s="144">
        <f t="shared" si="293"/>
        <v>349102892</v>
      </c>
      <c r="AI1081" s="145">
        <f t="shared" si="294"/>
        <v>43773</v>
      </c>
      <c r="AJ1081" s="144">
        <f t="shared" si="297"/>
        <v>1296</v>
      </c>
      <c r="AK1081" s="142">
        <v>1.0</v>
      </c>
      <c r="AL1081" s="146">
        <f t="shared" si="1039"/>
        <v>1296</v>
      </c>
      <c r="AM1081" s="168">
        <f t="shared" si="1462"/>
        <v>23</v>
      </c>
      <c r="AN1081" s="295"/>
      <c r="AO1081" s="295"/>
      <c r="AP1081" s="295"/>
      <c r="AQ1081" s="295"/>
      <c r="AR1081" s="295"/>
      <c r="AS1081" s="295"/>
      <c r="AT1081" s="295"/>
      <c r="AU1081" s="295"/>
      <c r="AV1081" s="295"/>
      <c r="AW1081" s="295"/>
      <c r="AX1081" s="295"/>
      <c r="AY1081" s="295"/>
      <c r="AZ1081" s="295"/>
      <c r="BA1081" s="295"/>
      <c r="BB1081" s="295"/>
    </row>
    <row r="1082">
      <c r="A1082" s="293" t="str">
        <f>Data!A738</f>
        <v>Annecy Municipal Council</v>
      </c>
      <c r="B1082" s="140">
        <f>Data!E738</f>
        <v>43773</v>
      </c>
      <c r="C1082" s="142">
        <f t="shared" ref="C1082:Z1082" si="1464">C1081</f>
        <v>6650316</v>
      </c>
      <c r="D1082" s="142">
        <f t="shared" si="1464"/>
        <v>23613553</v>
      </c>
      <c r="E1082" s="142">
        <f t="shared" si="1464"/>
        <v>6229645</v>
      </c>
      <c r="F1082" s="142">
        <f t="shared" si="1464"/>
        <v>57545675</v>
      </c>
      <c r="G1082" s="142">
        <f t="shared" si="1464"/>
        <v>30817800</v>
      </c>
      <c r="H1082" s="142">
        <f t="shared" si="1464"/>
        <v>2461294</v>
      </c>
      <c r="I1082" s="142">
        <f t="shared" si="1464"/>
        <v>20924827</v>
      </c>
      <c r="J1082" s="142">
        <f t="shared" si="1464"/>
        <v>4894244</v>
      </c>
      <c r="K1082" s="142">
        <f t="shared" si="1464"/>
        <v>11396759</v>
      </c>
      <c r="L1082" s="176">
        <f t="shared" si="1464"/>
        <v>66990000</v>
      </c>
      <c r="M1082" s="142">
        <f t="shared" si="1464"/>
        <v>729511</v>
      </c>
      <c r="N1082" s="142">
        <f t="shared" si="1464"/>
        <v>46740672</v>
      </c>
      <c r="O1082" s="142">
        <f t="shared" si="1464"/>
        <v>3559100</v>
      </c>
      <c r="P1082" s="142">
        <f t="shared" si="1464"/>
        <v>148000</v>
      </c>
      <c r="Q1082" s="142">
        <f t="shared" si="1464"/>
        <v>8858775</v>
      </c>
      <c r="R1082" s="142">
        <f t="shared" si="1464"/>
        <v>1371373</v>
      </c>
      <c r="S1082" s="142">
        <f t="shared" si="1464"/>
        <v>6147539</v>
      </c>
      <c r="T1082" s="142">
        <f t="shared" si="1464"/>
        <v>45478326</v>
      </c>
      <c r="U1082" s="142">
        <f t="shared" si="1464"/>
        <v>1571714</v>
      </c>
      <c r="V1082" s="142">
        <f t="shared" si="1464"/>
        <v>11465</v>
      </c>
      <c r="W1082" s="142">
        <f t="shared" si="1464"/>
        <v>200314</v>
      </c>
      <c r="X1082" s="142">
        <f t="shared" si="1464"/>
        <v>91773</v>
      </c>
      <c r="Y1082" s="142">
        <f t="shared" si="1464"/>
        <v>475701</v>
      </c>
      <c r="Z1082" s="142">
        <f t="shared" si="1464"/>
        <v>2194516</v>
      </c>
      <c r="AA1082" s="210"/>
      <c r="AB1082" s="210"/>
      <c r="AC1082" s="210"/>
      <c r="AD1082" s="210"/>
      <c r="AE1082" s="210"/>
      <c r="AF1082" s="210"/>
      <c r="AG1082" s="168" t="s">
        <v>2442</v>
      </c>
      <c r="AH1082" s="144">
        <f t="shared" si="293"/>
        <v>349102892</v>
      </c>
      <c r="AI1082" s="145">
        <f t="shared" si="294"/>
        <v>43773</v>
      </c>
      <c r="AJ1082" s="144">
        <f t="shared" si="297"/>
        <v>1297</v>
      </c>
      <c r="AK1082" s="142">
        <v>1.0</v>
      </c>
      <c r="AL1082" s="146">
        <f t="shared" si="1039"/>
        <v>1297</v>
      </c>
      <c r="AM1082" s="168">
        <f t="shared" si="1462"/>
        <v>23</v>
      </c>
      <c r="AN1082" s="295"/>
      <c r="AO1082" s="295"/>
      <c r="AP1082" s="295"/>
      <c r="AQ1082" s="295"/>
      <c r="AR1082" s="295"/>
      <c r="AS1082" s="295"/>
      <c r="AT1082" s="295"/>
      <c r="AU1082" s="295"/>
      <c r="AV1082" s="295"/>
      <c r="AW1082" s="295"/>
      <c r="AX1082" s="295"/>
      <c r="AY1082" s="295"/>
      <c r="AZ1082" s="295"/>
      <c r="BA1082" s="295"/>
      <c r="BB1082" s="295"/>
    </row>
    <row r="1083">
      <c r="A1083" s="293" t="str">
        <f>Data!A860</f>
        <v>General Assembly of Budapest</v>
      </c>
      <c r="B1083" s="140">
        <f>Data!E860</f>
        <v>43774</v>
      </c>
      <c r="C1083" s="142">
        <f t="shared" ref="C1083:Z1083" si="1465">C1082</f>
        <v>6650316</v>
      </c>
      <c r="D1083" s="142">
        <f t="shared" si="1465"/>
        <v>23613553</v>
      </c>
      <c r="E1083" s="142">
        <f t="shared" si="1465"/>
        <v>6229645</v>
      </c>
      <c r="F1083" s="142">
        <f t="shared" si="1465"/>
        <v>57545675</v>
      </c>
      <c r="G1083" s="142">
        <f t="shared" si="1465"/>
        <v>30817800</v>
      </c>
      <c r="H1083" s="142">
        <f t="shared" si="1465"/>
        <v>2461294</v>
      </c>
      <c r="I1083" s="142">
        <f t="shared" si="1465"/>
        <v>20924827</v>
      </c>
      <c r="J1083" s="142">
        <f t="shared" si="1465"/>
        <v>4894244</v>
      </c>
      <c r="K1083" s="142">
        <f t="shared" si="1465"/>
        <v>11396759</v>
      </c>
      <c r="L1083" s="142">
        <f t="shared" si="1465"/>
        <v>66990000</v>
      </c>
      <c r="M1083" s="142">
        <f t="shared" si="1465"/>
        <v>729511</v>
      </c>
      <c r="N1083" s="142">
        <f t="shared" si="1465"/>
        <v>46740672</v>
      </c>
      <c r="O1083" s="142">
        <f t="shared" si="1465"/>
        <v>3559100</v>
      </c>
      <c r="P1083" s="142">
        <f t="shared" si="1465"/>
        <v>148000</v>
      </c>
      <c r="Q1083" s="142">
        <f t="shared" si="1465"/>
        <v>8858775</v>
      </c>
      <c r="R1083" s="142">
        <f t="shared" si="1465"/>
        <v>1371373</v>
      </c>
      <c r="S1083" s="142">
        <f t="shared" si="1465"/>
        <v>6147539</v>
      </c>
      <c r="T1083" s="142">
        <f t="shared" si="1465"/>
        <v>45478326</v>
      </c>
      <c r="U1083" s="142">
        <f t="shared" si="1465"/>
        <v>1571714</v>
      </c>
      <c r="V1083" s="142">
        <f t="shared" si="1465"/>
        <v>11465</v>
      </c>
      <c r="W1083" s="142">
        <f t="shared" si="1465"/>
        <v>200314</v>
      </c>
      <c r="X1083" s="142">
        <f t="shared" si="1465"/>
        <v>91773</v>
      </c>
      <c r="Y1083" s="142">
        <f t="shared" si="1465"/>
        <v>475701</v>
      </c>
      <c r="Z1083" s="142">
        <f t="shared" si="1465"/>
        <v>2194516</v>
      </c>
      <c r="AA1083" s="210">
        <f>Data!D860</f>
        <v>1752286</v>
      </c>
      <c r="AB1083" s="210"/>
      <c r="AC1083" s="210"/>
      <c r="AD1083" s="210"/>
      <c r="AE1083" s="210"/>
      <c r="AF1083" s="210"/>
      <c r="AG1083" s="168" t="s">
        <v>2812</v>
      </c>
      <c r="AH1083" s="144">
        <f t="shared" si="293"/>
        <v>350855178</v>
      </c>
      <c r="AI1083" s="145">
        <f t="shared" si="294"/>
        <v>43774</v>
      </c>
      <c r="AJ1083" s="144">
        <f t="shared" si="297"/>
        <v>1298</v>
      </c>
      <c r="AK1083" s="142">
        <v>1.0</v>
      </c>
      <c r="AL1083" s="146">
        <f t="shared" si="1039"/>
        <v>1298</v>
      </c>
      <c r="AM1083" s="168">
        <v>24.0</v>
      </c>
      <c r="AN1083" s="295"/>
      <c r="AO1083" s="295"/>
      <c r="AP1083" s="295"/>
      <c r="AQ1083" s="295"/>
      <c r="AR1083" s="295"/>
      <c r="AS1083" s="295"/>
      <c r="AT1083" s="295"/>
      <c r="AU1083" s="295"/>
      <c r="AV1083" s="295"/>
      <c r="AW1083" s="295"/>
      <c r="AX1083" s="295"/>
      <c r="AY1083" s="295"/>
      <c r="AZ1083" s="295"/>
      <c r="BA1083" s="295"/>
      <c r="BB1083" s="295"/>
    </row>
    <row r="1084">
      <c r="A1084" s="293" t="str">
        <f>Data!A432</f>
        <v>North East Combined Authority</v>
      </c>
      <c r="B1084" s="140">
        <f>Data!E432</f>
        <v>43774</v>
      </c>
      <c r="C1084" s="142">
        <f t="shared" ref="C1084:AA1084" si="1466">C1083</f>
        <v>6650316</v>
      </c>
      <c r="D1084" s="142">
        <f t="shared" si="1466"/>
        <v>23613553</v>
      </c>
      <c r="E1084" s="142">
        <f t="shared" si="1466"/>
        <v>6229645</v>
      </c>
      <c r="F1084" s="176">
        <f t="shared" si="1466"/>
        <v>57545675</v>
      </c>
      <c r="G1084" s="142">
        <f t="shared" si="1466"/>
        <v>30817800</v>
      </c>
      <c r="H1084" s="142">
        <f t="shared" si="1466"/>
        <v>2461294</v>
      </c>
      <c r="I1084" s="142">
        <f t="shared" si="1466"/>
        <v>20924827</v>
      </c>
      <c r="J1084" s="142">
        <f t="shared" si="1466"/>
        <v>4894244</v>
      </c>
      <c r="K1084" s="142">
        <f t="shared" si="1466"/>
        <v>11396759</v>
      </c>
      <c r="L1084" s="142">
        <f t="shared" si="1466"/>
        <v>66990000</v>
      </c>
      <c r="M1084" s="142">
        <f t="shared" si="1466"/>
        <v>729511</v>
      </c>
      <c r="N1084" s="142">
        <f t="shared" si="1466"/>
        <v>46740672</v>
      </c>
      <c r="O1084" s="142">
        <f t="shared" si="1466"/>
        <v>3559100</v>
      </c>
      <c r="P1084" s="142">
        <f t="shared" si="1466"/>
        <v>148000</v>
      </c>
      <c r="Q1084" s="142">
        <f t="shared" si="1466"/>
        <v>8858775</v>
      </c>
      <c r="R1084" s="142">
        <f t="shared" si="1466"/>
        <v>1371373</v>
      </c>
      <c r="S1084" s="142">
        <f t="shared" si="1466"/>
        <v>6147539</v>
      </c>
      <c r="T1084" s="142">
        <f t="shared" si="1466"/>
        <v>45478326</v>
      </c>
      <c r="U1084" s="142">
        <f t="shared" si="1466"/>
        <v>1571714</v>
      </c>
      <c r="V1084" s="142">
        <f t="shared" si="1466"/>
        <v>11465</v>
      </c>
      <c r="W1084" s="142">
        <f t="shared" si="1466"/>
        <v>200314</v>
      </c>
      <c r="X1084" s="142">
        <f t="shared" si="1466"/>
        <v>91773</v>
      </c>
      <c r="Y1084" s="142">
        <f t="shared" si="1466"/>
        <v>475701</v>
      </c>
      <c r="Z1084" s="142">
        <f t="shared" si="1466"/>
        <v>2194516</v>
      </c>
      <c r="AA1084" s="142">
        <f t="shared" si="1466"/>
        <v>1752286</v>
      </c>
      <c r="AB1084" s="142"/>
      <c r="AC1084" s="142"/>
      <c r="AD1084" s="142"/>
      <c r="AE1084" s="142"/>
      <c r="AF1084" s="142"/>
      <c r="AG1084" s="168" t="s">
        <v>1284</v>
      </c>
      <c r="AH1084" s="144">
        <f t="shared" si="293"/>
        <v>350855178</v>
      </c>
      <c r="AI1084" s="145">
        <f t="shared" si="294"/>
        <v>43774</v>
      </c>
      <c r="AJ1084" s="144">
        <f t="shared" si="297"/>
        <v>1299</v>
      </c>
      <c r="AK1084" s="142">
        <v>1.0</v>
      </c>
      <c r="AL1084" s="146">
        <f t="shared" si="1039"/>
        <v>1299</v>
      </c>
      <c r="AM1084" s="168">
        <f t="shared" ref="AM1084:AM1086" si="1468">AM1083</f>
        <v>24</v>
      </c>
      <c r="AN1084" s="295"/>
      <c r="AO1084" s="295"/>
      <c r="AP1084" s="295"/>
      <c r="AQ1084" s="295"/>
      <c r="AR1084" s="295"/>
      <c r="AS1084" s="295"/>
      <c r="AT1084" s="295"/>
      <c r="AU1084" s="295"/>
      <c r="AV1084" s="295"/>
      <c r="AW1084" s="295"/>
      <c r="AX1084" s="295"/>
      <c r="AY1084" s="295"/>
      <c r="AZ1084" s="295"/>
      <c r="BA1084" s="295"/>
      <c r="BB1084" s="295"/>
    </row>
    <row r="1085">
      <c r="A1085" s="293" t="str">
        <f>Data!A31</f>
        <v>Campbelltown City Council</v>
      </c>
      <c r="B1085" s="140">
        <f>Data!E31</f>
        <v>43774</v>
      </c>
      <c r="C1085" s="210">
        <f>Data!D31+C1084</f>
        <v>6703472</v>
      </c>
      <c r="D1085" s="142">
        <f t="shared" ref="D1085:AA1085" si="1467">D1084</f>
        <v>23613553</v>
      </c>
      <c r="E1085" s="142">
        <f t="shared" si="1467"/>
        <v>6229645</v>
      </c>
      <c r="F1085" s="142">
        <f t="shared" si="1467"/>
        <v>57545675</v>
      </c>
      <c r="G1085" s="142">
        <f t="shared" si="1467"/>
        <v>30817800</v>
      </c>
      <c r="H1085" s="142">
        <f t="shared" si="1467"/>
        <v>2461294</v>
      </c>
      <c r="I1085" s="142">
        <f t="shared" si="1467"/>
        <v>20924827</v>
      </c>
      <c r="J1085" s="142">
        <f t="shared" si="1467"/>
        <v>4894244</v>
      </c>
      <c r="K1085" s="142">
        <f t="shared" si="1467"/>
        <v>11396759</v>
      </c>
      <c r="L1085" s="142">
        <f t="shared" si="1467"/>
        <v>66990000</v>
      </c>
      <c r="M1085" s="142">
        <f t="shared" si="1467"/>
        <v>729511</v>
      </c>
      <c r="N1085" s="142">
        <f t="shared" si="1467"/>
        <v>46740672</v>
      </c>
      <c r="O1085" s="142">
        <f t="shared" si="1467"/>
        <v>3559100</v>
      </c>
      <c r="P1085" s="142">
        <f t="shared" si="1467"/>
        <v>148000</v>
      </c>
      <c r="Q1085" s="142">
        <f t="shared" si="1467"/>
        <v>8858775</v>
      </c>
      <c r="R1085" s="142">
        <f t="shared" si="1467"/>
        <v>1371373</v>
      </c>
      <c r="S1085" s="142">
        <f t="shared" si="1467"/>
        <v>6147539</v>
      </c>
      <c r="T1085" s="142">
        <f t="shared" si="1467"/>
        <v>45478326</v>
      </c>
      <c r="U1085" s="142">
        <f t="shared" si="1467"/>
        <v>1571714</v>
      </c>
      <c r="V1085" s="142">
        <f t="shared" si="1467"/>
        <v>11465</v>
      </c>
      <c r="W1085" s="142">
        <f t="shared" si="1467"/>
        <v>200314</v>
      </c>
      <c r="X1085" s="142">
        <f t="shared" si="1467"/>
        <v>91773</v>
      </c>
      <c r="Y1085" s="142">
        <f t="shared" si="1467"/>
        <v>475701</v>
      </c>
      <c r="Z1085" s="142">
        <f t="shared" si="1467"/>
        <v>2194516</v>
      </c>
      <c r="AA1085" s="142">
        <f t="shared" si="1467"/>
        <v>1752286</v>
      </c>
      <c r="AB1085" s="142"/>
      <c r="AC1085" s="142"/>
      <c r="AD1085" s="142"/>
      <c r="AE1085" s="142"/>
      <c r="AF1085" s="142"/>
      <c r="AG1085" s="168" t="s">
        <v>974</v>
      </c>
      <c r="AH1085" s="144">
        <f t="shared" si="293"/>
        <v>350908334</v>
      </c>
      <c r="AI1085" s="145">
        <f t="shared" si="294"/>
        <v>43774</v>
      </c>
      <c r="AJ1085" s="144">
        <f t="shared" si="297"/>
        <v>1300</v>
      </c>
      <c r="AK1085" s="142">
        <v>1.0</v>
      </c>
      <c r="AL1085" s="146">
        <f t="shared" si="1039"/>
        <v>1300</v>
      </c>
      <c r="AM1085" s="168">
        <f t="shared" si="1468"/>
        <v>24</v>
      </c>
      <c r="AN1085" s="295"/>
      <c r="AO1085" s="295"/>
      <c r="AP1085" s="295"/>
      <c r="AQ1085" s="295"/>
      <c r="AR1085" s="295"/>
      <c r="AS1085" s="295"/>
      <c r="AT1085" s="295"/>
      <c r="AU1085" s="295"/>
      <c r="AV1085" s="295"/>
      <c r="AW1085" s="295"/>
      <c r="AX1085" s="295"/>
      <c r="AY1085" s="295"/>
      <c r="AZ1085" s="295"/>
      <c r="BA1085" s="295"/>
      <c r="BB1085" s="295"/>
    </row>
    <row r="1086">
      <c r="A1086" s="293" t="str">
        <f>Data!A943</f>
        <v>Regional Council of Puglia</v>
      </c>
      <c r="B1086" s="140">
        <f>Data!E943</f>
        <v>43774</v>
      </c>
      <c r="C1086" s="142">
        <f t="shared" ref="C1086:AA1086" si="1469">C1085</f>
        <v>6703472</v>
      </c>
      <c r="D1086" s="142">
        <f t="shared" si="1469"/>
        <v>23613553</v>
      </c>
      <c r="E1086" s="142">
        <f t="shared" si="1469"/>
        <v>6229645</v>
      </c>
      <c r="F1086" s="142">
        <f t="shared" si="1469"/>
        <v>57545675</v>
      </c>
      <c r="G1086" s="142">
        <f t="shared" si="1469"/>
        <v>30817800</v>
      </c>
      <c r="H1086" s="142">
        <f t="shared" si="1469"/>
        <v>2461294</v>
      </c>
      <c r="I1086" s="176">
        <f t="shared" si="1469"/>
        <v>20924827</v>
      </c>
      <c r="J1086" s="142">
        <f t="shared" si="1469"/>
        <v>4894244</v>
      </c>
      <c r="K1086" s="142">
        <f t="shared" si="1469"/>
        <v>11396759</v>
      </c>
      <c r="L1086" s="142">
        <f t="shared" si="1469"/>
        <v>66990000</v>
      </c>
      <c r="M1086" s="142">
        <f t="shared" si="1469"/>
        <v>729511</v>
      </c>
      <c r="N1086" s="142">
        <f t="shared" si="1469"/>
        <v>46740672</v>
      </c>
      <c r="O1086" s="142">
        <f t="shared" si="1469"/>
        <v>3559100</v>
      </c>
      <c r="P1086" s="142">
        <f t="shared" si="1469"/>
        <v>148000</v>
      </c>
      <c r="Q1086" s="142">
        <f t="shared" si="1469"/>
        <v>8858775</v>
      </c>
      <c r="R1086" s="142">
        <f t="shared" si="1469"/>
        <v>1371373</v>
      </c>
      <c r="S1086" s="142">
        <f t="shared" si="1469"/>
        <v>6147539</v>
      </c>
      <c r="T1086" s="142">
        <f t="shared" si="1469"/>
        <v>45478326</v>
      </c>
      <c r="U1086" s="142">
        <f t="shared" si="1469"/>
        <v>1571714</v>
      </c>
      <c r="V1086" s="142">
        <f t="shared" si="1469"/>
        <v>11465</v>
      </c>
      <c r="W1086" s="142">
        <f t="shared" si="1469"/>
        <v>200314</v>
      </c>
      <c r="X1086" s="142">
        <f t="shared" si="1469"/>
        <v>91773</v>
      </c>
      <c r="Y1086" s="142">
        <f t="shared" si="1469"/>
        <v>475701</v>
      </c>
      <c r="Z1086" s="142">
        <f t="shared" si="1469"/>
        <v>2194516</v>
      </c>
      <c r="AA1086" s="142">
        <f t="shared" si="1469"/>
        <v>1752286</v>
      </c>
      <c r="AB1086" s="142"/>
      <c r="AC1086" s="142"/>
      <c r="AD1086" s="142"/>
      <c r="AE1086" s="142"/>
      <c r="AF1086" s="142"/>
      <c r="AG1086" s="168" t="s">
        <v>2288</v>
      </c>
      <c r="AH1086" s="144">
        <f t="shared" si="293"/>
        <v>350908334</v>
      </c>
      <c r="AI1086" s="145">
        <f t="shared" si="294"/>
        <v>43774</v>
      </c>
      <c r="AJ1086" s="144">
        <f t="shared" si="297"/>
        <v>1301</v>
      </c>
      <c r="AK1086" s="142">
        <v>1.0</v>
      </c>
      <c r="AL1086" s="146">
        <f t="shared" si="1039"/>
        <v>1301</v>
      </c>
      <c r="AM1086" s="168">
        <f t="shared" si="1468"/>
        <v>24</v>
      </c>
      <c r="AN1086" s="295"/>
      <c r="AO1086" s="295"/>
      <c r="AP1086" s="295"/>
      <c r="AQ1086" s="295"/>
      <c r="AR1086" s="295"/>
      <c r="AS1086" s="295"/>
      <c r="AT1086" s="295"/>
      <c r="AU1086" s="295"/>
      <c r="AV1086" s="295"/>
      <c r="AW1086" s="295"/>
      <c r="AX1086" s="295"/>
      <c r="AY1086" s="295"/>
      <c r="AZ1086" s="295"/>
      <c r="BA1086" s="295"/>
      <c r="BB1086" s="295"/>
    </row>
    <row r="1087">
      <c r="A1087" s="293" t="str">
        <f>Data!A1090</f>
        <v>Manzanares el Real Council</v>
      </c>
      <c r="B1087" s="140">
        <f>Data!E1090</f>
        <v>43775</v>
      </c>
      <c r="C1087" s="142">
        <f t="shared" ref="C1087:AA1087" si="1470">C1086</f>
        <v>6703472</v>
      </c>
      <c r="D1087" s="142">
        <f t="shared" si="1470"/>
        <v>23613553</v>
      </c>
      <c r="E1087" s="142">
        <f t="shared" si="1470"/>
        <v>6229645</v>
      </c>
      <c r="F1087" s="142">
        <f t="shared" si="1470"/>
        <v>57545675</v>
      </c>
      <c r="G1087" s="142">
        <f t="shared" si="1470"/>
        <v>30817800</v>
      </c>
      <c r="H1087" s="142">
        <f t="shared" si="1470"/>
        <v>2461294</v>
      </c>
      <c r="I1087" s="142">
        <f t="shared" si="1470"/>
        <v>20924827</v>
      </c>
      <c r="J1087" s="142">
        <f t="shared" si="1470"/>
        <v>4894244</v>
      </c>
      <c r="K1087" s="142">
        <f t="shared" si="1470"/>
        <v>11396759</v>
      </c>
      <c r="L1087" s="142">
        <f t="shared" si="1470"/>
        <v>66990000</v>
      </c>
      <c r="M1087" s="142">
        <f t="shared" si="1470"/>
        <v>729511</v>
      </c>
      <c r="N1087" s="176">
        <f t="shared" si="1470"/>
        <v>46740672</v>
      </c>
      <c r="O1087" s="142">
        <f t="shared" si="1470"/>
        <v>3559100</v>
      </c>
      <c r="P1087" s="142">
        <f t="shared" si="1470"/>
        <v>148000</v>
      </c>
      <c r="Q1087" s="142">
        <f t="shared" si="1470"/>
        <v>8858775</v>
      </c>
      <c r="R1087" s="142">
        <f t="shared" si="1470"/>
        <v>1371373</v>
      </c>
      <c r="S1087" s="142">
        <f t="shared" si="1470"/>
        <v>6147539</v>
      </c>
      <c r="T1087" s="142">
        <f t="shared" si="1470"/>
        <v>45478326</v>
      </c>
      <c r="U1087" s="142">
        <f t="shared" si="1470"/>
        <v>1571714</v>
      </c>
      <c r="V1087" s="142">
        <f t="shared" si="1470"/>
        <v>11465</v>
      </c>
      <c r="W1087" s="142">
        <f t="shared" si="1470"/>
        <v>200314</v>
      </c>
      <c r="X1087" s="142">
        <f t="shared" si="1470"/>
        <v>91773</v>
      </c>
      <c r="Y1087" s="142">
        <f t="shared" si="1470"/>
        <v>475701</v>
      </c>
      <c r="Z1087" s="142">
        <f t="shared" si="1470"/>
        <v>2194516</v>
      </c>
      <c r="AA1087" s="142">
        <f t="shared" si="1470"/>
        <v>1752286</v>
      </c>
      <c r="AB1087" s="142"/>
      <c r="AC1087" s="142"/>
      <c r="AD1087" s="142"/>
      <c r="AE1087" s="142"/>
      <c r="AF1087" s="142"/>
      <c r="AG1087" s="168" t="s">
        <v>2805</v>
      </c>
      <c r="AH1087" s="144">
        <f t="shared" si="293"/>
        <v>350908334</v>
      </c>
      <c r="AI1087" s="145">
        <f t="shared" si="294"/>
        <v>43775</v>
      </c>
      <c r="AJ1087" s="144">
        <f t="shared" si="297"/>
        <v>1302</v>
      </c>
      <c r="AK1087" s="142">
        <v>1.0</v>
      </c>
      <c r="AL1087" s="146">
        <f t="shared" si="1039"/>
        <v>1302</v>
      </c>
      <c r="AM1087" s="168">
        <f>AM1085</f>
        <v>24</v>
      </c>
      <c r="AN1087" s="295"/>
      <c r="AO1087" s="295"/>
      <c r="AP1087" s="295"/>
      <c r="AQ1087" s="295"/>
      <c r="AR1087" s="295"/>
      <c r="AS1087" s="295"/>
      <c r="AT1087" s="295"/>
      <c r="AU1087" s="295"/>
      <c r="AV1087" s="295"/>
      <c r="AW1087" s="295"/>
      <c r="AX1087" s="295"/>
      <c r="AY1087" s="295"/>
      <c r="AZ1087" s="295"/>
      <c r="BA1087" s="295"/>
      <c r="BB1087" s="295"/>
    </row>
    <row r="1088">
      <c r="A1088" s="293" t="str">
        <f>Data!A154</f>
        <v>Recife Municipal Council</v>
      </c>
      <c r="B1088" s="140">
        <f>Data!E154</f>
        <v>43775</v>
      </c>
      <c r="C1088" s="142">
        <f t="shared" ref="C1088:AA1088" si="1471">C1087</f>
        <v>6703472</v>
      </c>
      <c r="D1088" s="142">
        <f t="shared" si="1471"/>
        <v>23613553</v>
      </c>
      <c r="E1088" s="142">
        <f t="shared" si="1471"/>
        <v>6229645</v>
      </c>
      <c r="F1088" s="142">
        <f t="shared" si="1471"/>
        <v>57545675</v>
      </c>
      <c r="G1088" s="142">
        <f t="shared" si="1471"/>
        <v>30817800</v>
      </c>
      <c r="H1088" s="142">
        <f t="shared" si="1471"/>
        <v>2461294</v>
      </c>
      <c r="I1088" s="142">
        <f t="shared" si="1471"/>
        <v>20924827</v>
      </c>
      <c r="J1088" s="142">
        <f t="shared" si="1471"/>
        <v>4894244</v>
      </c>
      <c r="K1088" s="142">
        <f t="shared" si="1471"/>
        <v>11396759</v>
      </c>
      <c r="L1088" s="142">
        <f t="shared" si="1471"/>
        <v>66990000</v>
      </c>
      <c r="M1088" s="142">
        <f t="shared" si="1471"/>
        <v>729511</v>
      </c>
      <c r="N1088" s="142">
        <f t="shared" si="1471"/>
        <v>46740672</v>
      </c>
      <c r="O1088" s="142">
        <f t="shared" si="1471"/>
        <v>3559100</v>
      </c>
      <c r="P1088" s="142">
        <f t="shared" si="1471"/>
        <v>148000</v>
      </c>
      <c r="Q1088" s="142">
        <f t="shared" si="1471"/>
        <v>8858775</v>
      </c>
      <c r="R1088" s="142">
        <f t="shared" si="1471"/>
        <v>1371373</v>
      </c>
      <c r="S1088" s="142">
        <f t="shared" si="1471"/>
        <v>6147539</v>
      </c>
      <c r="T1088" s="142">
        <f t="shared" si="1471"/>
        <v>45478326</v>
      </c>
      <c r="U1088" s="142">
        <f t="shared" si="1471"/>
        <v>1571714</v>
      </c>
      <c r="V1088" s="142">
        <f t="shared" si="1471"/>
        <v>11465</v>
      </c>
      <c r="W1088" s="142">
        <f t="shared" si="1471"/>
        <v>200314</v>
      </c>
      <c r="X1088" s="142">
        <f t="shared" si="1471"/>
        <v>91773</v>
      </c>
      <c r="Y1088" s="142">
        <f t="shared" si="1471"/>
        <v>475701</v>
      </c>
      <c r="Z1088" s="142">
        <f t="shared" si="1471"/>
        <v>2194516</v>
      </c>
      <c r="AA1088" s="142">
        <f t="shared" si="1471"/>
        <v>1752286</v>
      </c>
      <c r="AB1088" s="296">
        <f>Data!D154</f>
        <v>1645727</v>
      </c>
      <c r="AC1088" s="176"/>
      <c r="AD1088" s="176"/>
      <c r="AE1088" s="176"/>
      <c r="AF1088" s="176"/>
      <c r="AG1088" s="168" t="s">
        <v>2042</v>
      </c>
      <c r="AH1088" s="144">
        <f t="shared" si="293"/>
        <v>352554061</v>
      </c>
      <c r="AI1088" s="145">
        <f t="shared" si="294"/>
        <v>43775</v>
      </c>
      <c r="AJ1088" s="144">
        <f t="shared" si="297"/>
        <v>1303</v>
      </c>
      <c r="AK1088" s="142">
        <v>1.0</v>
      </c>
      <c r="AL1088" s="146">
        <f t="shared" si="1039"/>
        <v>1303</v>
      </c>
      <c r="AM1088" s="168">
        <v>25.0</v>
      </c>
      <c r="AN1088" s="295"/>
      <c r="AO1088" s="295"/>
      <c r="AP1088" s="295"/>
      <c r="AQ1088" s="295"/>
      <c r="AR1088" s="295"/>
      <c r="AS1088" s="295"/>
      <c r="AT1088" s="295"/>
      <c r="AU1088" s="295"/>
      <c r="AV1088" s="295"/>
      <c r="AW1088" s="295"/>
      <c r="AX1088" s="295"/>
      <c r="AY1088" s="295"/>
      <c r="AZ1088" s="295"/>
      <c r="BA1088" s="295"/>
      <c r="BB1088" s="295"/>
    </row>
    <row r="1089">
      <c r="A1089" s="293" t="str">
        <f>Data!A862</f>
        <v>8th District of Budapest  - VIII Józsefváros</v>
      </c>
      <c r="B1089" s="140">
        <f>Data!E862</f>
        <v>43776</v>
      </c>
      <c r="C1089" s="142">
        <f t="shared" ref="C1089:AB1089" si="1472">C1088</f>
        <v>6703472</v>
      </c>
      <c r="D1089" s="142">
        <f t="shared" si="1472"/>
        <v>23613553</v>
      </c>
      <c r="E1089" s="142">
        <f t="shared" si="1472"/>
        <v>6229645</v>
      </c>
      <c r="F1089" s="142">
        <f t="shared" si="1472"/>
        <v>57545675</v>
      </c>
      <c r="G1089" s="142">
        <f t="shared" si="1472"/>
        <v>30817800</v>
      </c>
      <c r="H1089" s="142">
        <f t="shared" si="1472"/>
        <v>2461294</v>
      </c>
      <c r="I1089" s="142">
        <f t="shared" si="1472"/>
        <v>20924827</v>
      </c>
      <c r="J1089" s="142">
        <f t="shared" si="1472"/>
        <v>4894244</v>
      </c>
      <c r="K1089" s="142">
        <f t="shared" si="1472"/>
        <v>11396759</v>
      </c>
      <c r="L1089" s="142">
        <f t="shared" si="1472"/>
        <v>66990000</v>
      </c>
      <c r="M1089" s="142">
        <f t="shared" si="1472"/>
        <v>729511</v>
      </c>
      <c r="N1089" s="142">
        <f t="shared" si="1472"/>
        <v>46740672</v>
      </c>
      <c r="O1089" s="142">
        <f t="shared" si="1472"/>
        <v>3559100</v>
      </c>
      <c r="P1089" s="142">
        <f t="shared" si="1472"/>
        <v>148000</v>
      </c>
      <c r="Q1089" s="142">
        <f t="shared" si="1472"/>
        <v>8858775</v>
      </c>
      <c r="R1089" s="142">
        <f t="shared" si="1472"/>
        <v>1371373</v>
      </c>
      <c r="S1089" s="142">
        <f t="shared" si="1472"/>
        <v>6147539</v>
      </c>
      <c r="T1089" s="142">
        <f t="shared" si="1472"/>
        <v>45478326</v>
      </c>
      <c r="U1089" s="142">
        <f t="shared" si="1472"/>
        <v>1571714</v>
      </c>
      <c r="V1089" s="142">
        <f t="shared" si="1472"/>
        <v>11465</v>
      </c>
      <c r="W1089" s="142">
        <f t="shared" si="1472"/>
        <v>200314</v>
      </c>
      <c r="X1089" s="142">
        <f t="shared" si="1472"/>
        <v>91773</v>
      </c>
      <c r="Y1089" s="142">
        <f t="shared" si="1472"/>
        <v>475701</v>
      </c>
      <c r="Z1089" s="142">
        <f t="shared" si="1472"/>
        <v>2194516</v>
      </c>
      <c r="AA1089" s="176">
        <f t="shared" si="1472"/>
        <v>1752286</v>
      </c>
      <c r="AB1089" s="279">
        <f t="shared" si="1472"/>
        <v>1645727</v>
      </c>
      <c r="AC1089" s="176"/>
      <c r="AD1089" s="176"/>
      <c r="AE1089" s="176"/>
      <c r="AF1089" s="176"/>
      <c r="AG1089" s="168" t="s">
        <v>2812</v>
      </c>
      <c r="AH1089" s="144">
        <f t="shared" si="293"/>
        <v>352554061</v>
      </c>
      <c r="AI1089" s="145">
        <f t="shared" si="294"/>
        <v>43776</v>
      </c>
      <c r="AJ1089" s="144">
        <f t="shared" si="297"/>
        <v>1304</v>
      </c>
      <c r="AK1089" s="142">
        <v>1.0</v>
      </c>
      <c r="AL1089" s="146">
        <f t="shared" si="1039"/>
        <v>1304</v>
      </c>
      <c r="AM1089" s="168">
        <f t="shared" ref="AM1089:AM1091" si="1474">AM1088</f>
        <v>25</v>
      </c>
      <c r="AN1089" s="295"/>
      <c r="AO1089" s="295"/>
      <c r="AP1089" s="295"/>
      <c r="AQ1089" s="295"/>
      <c r="AR1089" s="295"/>
      <c r="AS1089" s="295"/>
      <c r="AT1089" s="295"/>
      <c r="AU1089" s="295"/>
      <c r="AV1089" s="295"/>
      <c r="AW1089" s="295"/>
      <c r="AX1089" s="295"/>
      <c r="AY1089" s="295"/>
      <c r="AZ1089" s="295"/>
      <c r="BA1089" s="295"/>
      <c r="BB1089" s="295"/>
    </row>
    <row r="1090">
      <c r="A1090" s="293" t="str">
        <f>Data!A1076</f>
        <v>Balearic Islands Government</v>
      </c>
      <c r="B1090" s="140">
        <f>Data!E1076</f>
        <v>43776</v>
      </c>
      <c r="C1090" s="142">
        <f t="shared" ref="C1090:AB1090" si="1473">C1089</f>
        <v>6703472</v>
      </c>
      <c r="D1090" s="142">
        <f t="shared" si="1473"/>
        <v>23613553</v>
      </c>
      <c r="E1090" s="142">
        <f t="shared" si="1473"/>
        <v>6229645</v>
      </c>
      <c r="F1090" s="142">
        <f t="shared" si="1473"/>
        <v>57545675</v>
      </c>
      <c r="G1090" s="142">
        <f t="shared" si="1473"/>
        <v>30817800</v>
      </c>
      <c r="H1090" s="142">
        <f t="shared" si="1473"/>
        <v>2461294</v>
      </c>
      <c r="I1090" s="142">
        <f t="shared" si="1473"/>
        <v>20924827</v>
      </c>
      <c r="J1090" s="142">
        <f t="shared" si="1473"/>
        <v>4894244</v>
      </c>
      <c r="K1090" s="142">
        <f t="shared" si="1473"/>
        <v>11396759</v>
      </c>
      <c r="L1090" s="142">
        <f t="shared" si="1473"/>
        <v>66990000</v>
      </c>
      <c r="M1090" s="142">
        <f t="shared" si="1473"/>
        <v>729511</v>
      </c>
      <c r="N1090" s="176">
        <f t="shared" si="1473"/>
        <v>46740672</v>
      </c>
      <c r="O1090" s="142">
        <f t="shared" si="1473"/>
        <v>3559100</v>
      </c>
      <c r="P1090" s="142">
        <f t="shared" si="1473"/>
        <v>148000</v>
      </c>
      <c r="Q1090" s="142">
        <f t="shared" si="1473"/>
        <v>8858775</v>
      </c>
      <c r="R1090" s="142">
        <f t="shared" si="1473"/>
        <v>1371373</v>
      </c>
      <c r="S1090" s="142">
        <f t="shared" si="1473"/>
        <v>6147539</v>
      </c>
      <c r="T1090" s="142">
        <f t="shared" si="1473"/>
        <v>45478326</v>
      </c>
      <c r="U1090" s="142">
        <f t="shared" si="1473"/>
        <v>1571714</v>
      </c>
      <c r="V1090" s="142">
        <f t="shared" si="1473"/>
        <v>11465</v>
      </c>
      <c r="W1090" s="142">
        <f t="shared" si="1473"/>
        <v>200314</v>
      </c>
      <c r="X1090" s="142">
        <f t="shared" si="1473"/>
        <v>91773</v>
      </c>
      <c r="Y1090" s="142">
        <f t="shared" si="1473"/>
        <v>475701</v>
      </c>
      <c r="Z1090" s="142">
        <f t="shared" si="1473"/>
        <v>2194516</v>
      </c>
      <c r="AA1090" s="142">
        <f t="shared" si="1473"/>
        <v>1752286</v>
      </c>
      <c r="AB1090" s="279">
        <f t="shared" si="1473"/>
        <v>1645727</v>
      </c>
      <c r="AC1090" s="142"/>
      <c r="AD1090" s="142"/>
      <c r="AE1090" s="142"/>
      <c r="AF1090" s="142"/>
      <c r="AG1090" s="168" t="s">
        <v>2805</v>
      </c>
      <c r="AH1090" s="144">
        <f t="shared" si="293"/>
        <v>352554061</v>
      </c>
      <c r="AI1090" s="145">
        <f t="shared" si="294"/>
        <v>43776</v>
      </c>
      <c r="AJ1090" s="144">
        <f t="shared" si="297"/>
        <v>1305</v>
      </c>
      <c r="AK1090" s="142">
        <v>1.0</v>
      </c>
      <c r="AL1090" s="146">
        <f t="shared" si="1039"/>
        <v>1305</v>
      </c>
      <c r="AM1090" s="168">
        <f t="shared" si="1474"/>
        <v>25</v>
      </c>
      <c r="AN1090" s="295"/>
      <c r="AO1090" s="295"/>
      <c r="AP1090" s="295"/>
      <c r="AQ1090" s="295"/>
      <c r="AR1090" s="295"/>
      <c r="AS1090" s="295"/>
      <c r="AT1090" s="295"/>
      <c r="AU1090" s="295"/>
      <c r="AV1090" s="295"/>
      <c r="AW1090" s="295"/>
      <c r="AX1090" s="295"/>
      <c r="AY1090" s="295"/>
      <c r="AZ1090" s="295"/>
      <c r="BA1090" s="295"/>
      <c r="BB1090" s="295"/>
    </row>
    <row r="1091">
      <c r="A1091" s="293" t="str">
        <f>Data!A485</f>
        <v>St Giles on the Heath with Northcott Hamlet Parish Council</v>
      </c>
      <c r="B1091" s="140">
        <f>Data!E485</f>
        <v>43781</v>
      </c>
      <c r="C1091" s="142">
        <f t="shared" ref="C1091:AB1091" si="1475">C1090</f>
        <v>6703472</v>
      </c>
      <c r="D1091" s="142">
        <f t="shared" si="1475"/>
        <v>23613553</v>
      </c>
      <c r="E1091" s="142">
        <f t="shared" si="1475"/>
        <v>6229645</v>
      </c>
      <c r="F1091" s="176">
        <f t="shared" si="1475"/>
        <v>57545675</v>
      </c>
      <c r="G1091" s="142">
        <f t="shared" si="1475"/>
        <v>30817800</v>
      </c>
      <c r="H1091" s="142">
        <f t="shared" si="1475"/>
        <v>2461294</v>
      </c>
      <c r="I1091" s="142">
        <f t="shared" si="1475"/>
        <v>20924827</v>
      </c>
      <c r="J1091" s="142">
        <f t="shared" si="1475"/>
        <v>4894244</v>
      </c>
      <c r="K1091" s="142">
        <f t="shared" si="1475"/>
        <v>11396759</v>
      </c>
      <c r="L1091" s="142">
        <f t="shared" si="1475"/>
        <v>66990000</v>
      </c>
      <c r="M1091" s="142">
        <f t="shared" si="1475"/>
        <v>729511</v>
      </c>
      <c r="N1091" s="142">
        <f t="shared" si="1475"/>
        <v>46740672</v>
      </c>
      <c r="O1091" s="142">
        <f t="shared" si="1475"/>
        <v>3559100</v>
      </c>
      <c r="P1091" s="142">
        <f t="shared" si="1475"/>
        <v>148000</v>
      </c>
      <c r="Q1091" s="142">
        <f t="shared" si="1475"/>
        <v>8858775</v>
      </c>
      <c r="R1091" s="142">
        <f t="shared" si="1475"/>
        <v>1371373</v>
      </c>
      <c r="S1091" s="142">
        <f t="shared" si="1475"/>
        <v>6147539</v>
      </c>
      <c r="T1091" s="142">
        <f t="shared" si="1475"/>
        <v>45478326</v>
      </c>
      <c r="U1091" s="142">
        <f t="shared" si="1475"/>
        <v>1571714</v>
      </c>
      <c r="V1091" s="142">
        <f t="shared" si="1475"/>
        <v>11465</v>
      </c>
      <c r="W1091" s="142">
        <f t="shared" si="1475"/>
        <v>200314</v>
      </c>
      <c r="X1091" s="142">
        <f t="shared" si="1475"/>
        <v>91773</v>
      </c>
      <c r="Y1091" s="142">
        <f t="shared" si="1475"/>
        <v>475701</v>
      </c>
      <c r="Z1091" s="142">
        <f t="shared" si="1475"/>
        <v>2194516</v>
      </c>
      <c r="AA1091" s="142">
        <f t="shared" si="1475"/>
        <v>1752286</v>
      </c>
      <c r="AB1091" s="279">
        <f t="shared" si="1475"/>
        <v>1645727</v>
      </c>
      <c r="AC1091" s="142"/>
      <c r="AD1091" s="142"/>
      <c r="AE1091" s="142"/>
      <c r="AF1091" s="142"/>
      <c r="AG1091" s="168" t="s">
        <v>1284</v>
      </c>
      <c r="AH1091" s="144">
        <f t="shared" si="293"/>
        <v>352554061</v>
      </c>
      <c r="AI1091" s="145">
        <f t="shared" si="294"/>
        <v>43781</v>
      </c>
      <c r="AJ1091" s="144">
        <f t="shared" si="297"/>
        <v>1306</v>
      </c>
      <c r="AK1091" s="142">
        <v>1.0</v>
      </c>
      <c r="AL1091" s="146">
        <f t="shared" si="1039"/>
        <v>1306</v>
      </c>
      <c r="AM1091" s="168">
        <f t="shared" si="1474"/>
        <v>25</v>
      </c>
      <c r="AN1091" s="295"/>
      <c r="AO1091" s="295"/>
      <c r="AP1091" s="295"/>
      <c r="AQ1091" s="295"/>
      <c r="AR1091" s="295"/>
      <c r="AS1091" s="295"/>
      <c r="AT1091" s="295"/>
      <c r="AU1091" s="295"/>
      <c r="AV1091" s="295"/>
      <c r="AW1091" s="295"/>
      <c r="AX1091" s="295"/>
      <c r="AY1091" s="295"/>
      <c r="AZ1091" s="295"/>
      <c r="BA1091" s="295"/>
      <c r="BB1091" s="295"/>
    </row>
    <row r="1092">
      <c r="A1092" s="293" t="str">
        <f>Data!A1153</f>
        <v>Chesterton Town Council</v>
      </c>
      <c r="B1092" s="140">
        <f>Data!E1153</f>
        <v>43781</v>
      </c>
      <c r="C1092" s="142">
        <f t="shared" ref="C1092:C1097" si="1477">C1091</f>
        <v>6703472</v>
      </c>
      <c r="D1092" s="210">
        <f>Data!D1153+D1091</f>
        <v>23627056</v>
      </c>
      <c r="E1092" s="142">
        <f t="shared" ref="E1092:AB1092" si="1476">E1091</f>
        <v>6229645</v>
      </c>
      <c r="F1092" s="142">
        <f t="shared" si="1476"/>
        <v>57545675</v>
      </c>
      <c r="G1092" s="142">
        <f t="shared" si="1476"/>
        <v>30817800</v>
      </c>
      <c r="H1092" s="142">
        <f t="shared" si="1476"/>
        <v>2461294</v>
      </c>
      <c r="I1092" s="142">
        <f t="shared" si="1476"/>
        <v>20924827</v>
      </c>
      <c r="J1092" s="142">
        <f t="shared" si="1476"/>
        <v>4894244</v>
      </c>
      <c r="K1092" s="142">
        <f t="shared" si="1476"/>
        <v>11396759</v>
      </c>
      <c r="L1092" s="142">
        <f t="shared" si="1476"/>
        <v>66990000</v>
      </c>
      <c r="M1092" s="142">
        <f t="shared" si="1476"/>
        <v>729511</v>
      </c>
      <c r="N1092" s="142">
        <f t="shared" si="1476"/>
        <v>46740672</v>
      </c>
      <c r="O1092" s="142">
        <f t="shared" si="1476"/>
        <v>3559100</v>
      </c>
      <c r="P1092" s="142">
        <f t="shared" si="1476"/>
        <v>148000</v>
      </c>
      <c r="Q1092" s="142">
        <f t="shared" si="1476"/>
        <v>8858775</v>
      </c>
      <c r="R1092" s="142">
        <f t="shared" si="1476"/>
        <v>1371373</v>
      </c>
      <c r="S1092" s="142">
        <f t="shared" si="1476"/>
        <v>6147539</v>
      </c>
      <c r="T1092" s="142">
        <f t="shared" si="1476"/>
        <v>45478326</v>
      </c>
      <c r="U1092" s="142">
        <f t="shared" si="1476"/>
        <v>1571714</v>
      </c>
      <c r="V1092" s="142">
        <f t="shared" si="1476"/>
        <v>11465</v>
      </c>
      <c r="W1092" s="142">
        <f t="shared" si="1476"/>
        <v>200314</v>
      </c>
      <c r="X1092" s="142">
        <f t="shared" si="1476"/>
        <v>91773</v>
      </c>
      <c r="Y1092" s="142">
        <f t="shared" si="1476"/>
        <v>475701</v>
      </c>
      <c r="Z1092" s="142">
        <f t="shared" si="1476"/>
        <v>2194516</v>
      </c>
      <c r="AA1092" s="142">
        <f t="shared" si="1476"/>
        <v>1752286</v>
      </c>
      <c r="AB1092" s="279">
        <f t="shared" si="1476"/>
        <v>1645727</v>
      </c>
      <c r="AC1092" s="142"/>
      <c r="AD1092" s="142"/>
      <c r="AE1092" s="142"/>
      <c r="AF1092" s="142"/>
      <c r="AG1092" s="168" t="s">
        <v>996</v>
      </c>
      <c r="AH1092" s="144">
        <f t="shared" si="293"/>
        <v>352567564</v>
      </c>
      <c r="AI1092" s="145">
        <f t="shared" si="294"/>
        <v>43781</v>
      </c>
      <c r="AJ1092" s="144">
        <f t="shared" si="297"/>
        <v>1307</v>
      </c>
      <c r="AK1092" s="142">
        <v>1.0</v>
      </c>
      <c r="AL1092" s="146">
        <f t="shared" si="1039"/>
        <v>1307</v>
      </c>
      <c r="AM1092" s="168">
        <f>AM1090</f>
        <v>25</v>
      </c>
      <c r="AN1092" s="295"/>
      <c r="AO1092" s="295"/>
      <c r="AP1092" s="295"/>
      <c r="AQ1092" s="295"/>
      <c r="AR1092" s="295"/>
      <c r="AS1092" s="295"/>
      <c r="AT1092" s="295"/>
      <c r="AU1092" s="295"/>
      <c r="AV1092" s="295"/>
      <c r="AW1092" s="295"/>
      <c r="AX1092" s="295"/>
      <c r="AY1092" s="295"/>
      <c r="AZ1092" s="295"/>
      <c r="BA1092" s="295"/>
      <c r="BB1092" s="295"/>
    </row>
    <row r="1093">
      <c r="A1093" s="293" t="str">
        <f>Data!A916</f>
        <v>Friuli-Venezia Giulia Autonomous Region</v>
      </c>
      <c r="B1093" s="140">
        <f>Data!E916</f>
        <v>43781</v>
      </c>
      <c r="C1093" s="142">
        <f t="shared" si="1477"/>
        <v>6703472</v>
      </c>
      <c r="D1093" s="142">
        <f t="shared" ref="D1093:H1093" si="1478">D1092</f>
        <v>23627056</v>
      </c>
      <c r="E1093" s="142">
        <f t="shared" si="1478"/>
        <v>6229645</v>
      </c>
      <c r="F1093" s="142">
        <f t="shared" si="1478"/>
        <v>57545675</v>
      </c>
      <c r="G1093" s="142">
        <f t="shared" si="1478"/>
        <v>30817800</v>
      </c>
      <c r="H1093" s="142">
        <f t="shared" si="1478"/>
        <v>2461294</v>
      </c>
      <c r="I1093" s="210">
        <f>Data!D916+I1092-Data!D940-Data!D959</f>
        <v>22079643</v>
      </c>
      <c r="J1093" s="142">
        <f t="shared" ref="J1093:AB1093" si="1479">J1092</f>
        <v>4894244</v>
      </c>
      <c r="K1093" s="142">
        <f t="shared" si="1479"/>
        <v>11396759</v>
      </c>
      <c r="L1093" s="142">
        <f t="shared" si="1479"/>
        <v>66990000</v>
      </c>
      <c r="M1093" s="142">
        <f t="shared" si="1479"/>
        <v>729511</v>
      </c>
      <c r="N1093" s="279">
        <f t="shared" si="1479"/>
        <v>46740672</v>
      </c>
      <c r="O1093" s="142">
        <f t="shared" si="1479"/>
        <v>3559100</v>
      </c>
      <c r="P1093" s="142">
        <f t="shared" si="1479"/>
        <v>148000</v>
      </c>
      <c r="Q1093" s="142">
        <f t="shared" si="1479"/>
        <v>8858775</v>
      </c>
      <c r="R1093" s="142">
        <f t="shared" si="1479"/>
        <v>1371373</v>
      </c>
      <c r="S1093" s="142">
        <f t="shared" si="1479"/>
        <v>6147539</v>
      </c>
      <c r="T1093" s="142">
        <f t="shared" si="1479"/>
        <v>45478326</v>
      </c>
      <c r="U1093" s="142">
        <f t="shared" si="1479"/>
        <v>1571714</v>
      </c>
      <c r="V1093" s="142">
        <f t="shared" si="1479"/>
        <v>11465</v>
      </c>
      <c r="W1093" s="142">
        <f t="shared" si="1479"/>
        <v>200314</v>
      </c>
      <c r="X1093" s="142">
        <f t="shared" si="1479"/>
        <v>91773</v>
      </c>
      <c r="Y1093" s="142">
        <f t="shared" si="1479"/>
        <v>475701</v>
      </c>
      <c r="Z1093" s="142">
        <f t="shared" si="1479"/>
        <v>2194516</v>
      </c>
      <c r="AA1093" s="142">
        <f t="shared" si="1479"/>
        <v>1752286</v>
      </c>
      <c r="AB1093" s="279">
        <f t="shared" si="1479"/>
        <v>1645727</v>
      </c>
      <c r="AC1093" s="142"/>
      <c r="AD1093" s="142"/>
      <c r="AE1093" s="142"/>
      <c r="AF1093" s="142"/>
      <c r="AG1093" s="168" t="s">
        <v>2288</v>
      </c>
      <c r="AH1093" s="144">
        <f t="shared" si="293"/>
        <v>353722380</v>
      </c>
      <c r="AI1093" s="145">
        <f t="shared" si="294"/>
        <v>43781</v>
      </c>
      <c r="AJ1093" s="144">
        <f t="shared" si="297"/>
        <v>1308</v>
      </c>
      <c r="AK1093" s="142">
        <v>1.0</v>
      </c>
      <c r="AL1093" s="146">
        <f t="shared" si="1039"/>
        <v>1308</v>
      </c>
      <c r="AM1093" s="168">
        <f>AM1092</f>
        <v>25</v>
      </c>
      <c r="AN1093" s="295"/>
      <c r="AO1093" s="295"/>
      <c r="AP1093" s="295"/>
      <c r="AQ1093" s="295"/>
      <c r="AR1093" s="295"/>
      <c r="AS1093" s="295"/>
      <c r="AT1093" s="295"/>
      <c r="AU1093" s="295"/>
      <c r="AV1093" s="295"/>
      <c r="AW1093" s="295"/>
      <c r="AX1093" s="295"/>
      <c r="AY1093" s="295"/>
      <c r="AZ1093" s="295"/>
      <c r="BA1093" s="295"/>
      <c r="BB1093" s="295"/>
    </row>
    <row r="1094">
      <c r="A1094" s="293" t="str">
        <f>Data!A625</f>
        <v>Brantford City Council</v>
      </c>
      <c r="B1094" s="140">
        <f>Data!E625</f>
        <v>43781</v>
      </c>
      <c r="C1094" s="142">
        <f t="shared" si="1477"/>
        <v>6703472</v>
      </c>
      <c r="D1094" s="142">
        <f t="shared" ref="D1094:AB1094" si="1480">D1093</f>
        <v>23627056</v>
      </c>
      <c r="E1094" s="142">
        <f t="shared" si="1480"/>
        <v>6229645</v>
      </c>
      <c r="F1094" s="142">
        <f t="shared" si="1480"/>
        <v>57545675</v>
      </c>
      <c r="G1094" s="176">
        <f t="shared" si="1480"/>
        <v>30817800</v>
      </c>
      <c r="H1094" s="142">
        <f t="shared" si="1480"/>
        <v>2461294</v>
      </c>
      <c r="I1094" s="142">
        <f t="shared" si="1480"/>
        <v>22079643</v>
      </c>
      <c r="J1094" s="142">
        <f t="shared" si="1480"/>
        <v>4894244</v>
      </c>
      <c r="K1094" s="142">
        <f t="shared" si="1480"/>
        <v>11396759</v>
      </c>
      <c r="L1094" s="142">
        <f t="shared" si="1480"/>
        <v>66990000</v>
      </c>
      <c r="M1094" s="142">
        <f t="shared" si="1480"/>
        <v>729511</v>
      </c>
      <c r="N1094" s="279">
        <f t="shared" si="1480"/>
        <v>46740672</v>
      </c>
      <c r="O1094" s="142">
        <f t="shared" si="1480"/>
        <v>3559100</v>
      </c>
      <c r="P1094" s="142">
        <f t="shared" si="1480"/>
        <v>148000</v>
      </c>
      <c r="Q1094" s="142">
        <f t="shared" si="1480"/>
        <v>8858775</v>
      </c>
      <c r="R1094" s="142">
        <f t="shared" si="1480"/>
        <v>1371373</v>
      </c>
      <c r="S1094" s="142">
        <f t="shared" si="1480"/>
        <v>6147539</v>
      </c>
      <c r="T1094" s="142">
        <f t="shared" si="1480"/>
        <v>45478326</v>
      </c>
      <c r="U1094" s="142">
        <f t="shared" si="1480"/>
        <v>1571714</v>
      </c>
      <c r="V1094" s="142">
        <f t="shared" si="1480"/>
        <v>11465</v>
      </c>
      <c r="W1094" s="142">
        <f t="shared" si="1480"/>
        <v>200314</v>
      </c>
      <c r="X1094" s="142">
        <f t="shared" si="1480"/>
        <v>91773</v>
      </c>
      <c r="Y1094" s="142">
        <f t="shared" si="1480"/>
        <v>475701</v>
      </c>
      <c r="Z1094" s="142">
        <f t="shared" si="1480"/>
        <v>2194516</v>
      </c>
      <c r="AA1094" s="142">
        <f t="shared" si="1480"/>
        <v>1752286</v>
      </c>
      <c r="AB1094" s="279">
        <f t="shared" si="1480"/>
        <v>1645727</v>
      </c>
      <c r="AC1094" s="142"/>
      <c r="AD1094" s="142"/>
      <c r="AE1094" s="142"/>
      <c r="AF1094" s="142"/>
      <c r="AG1094" s="168" t="s">
        <v>1206</v>
      </c>
      <c r="AH1094" s="144">
        <f t="shared" si="293"/>
        <v>353722380</v>
      </c>
      <c r="AI1094" s="145">
        <f t="shared" si="294"/>
        <v>43781</v>
      </c>
      <c r="AJ1094" s="144">
        <f t="shared" si="297"/>
        <v>1309</v>
      </c>
      <c r="AK1094" s="142">
        <v>1.0</v>
      </c>
      <c r="AL1094" s="146">
        <f t="shared" si="1039"/>
        <v>1309</v>
      </c>
      <c r="AM1094" s="168">
        <f>AM1092</f>
        <v>25</v>
      </c>
      <c r="AN1094" s="295"/>
      <c r="AO1094" s="295"/>
      <c r="AP1094" s="295"/>
      <c r="AQ1094" s="295"/>
      <c r="AR1094" s="295"/>
      <c r="AS1094" s="295"/>
      <c r="AT1094" s="295"/>
      <c r="AU1094" s="295"/>
      <c r="AV1094" s="295"/>
      <c r="AW1094" s="295"/>
      <c r="AX1094" s="295"/>
      <c r="AY1094" s="295"/>
      <c r="AZ1094" s="295"/>
      <c r="BA1094" s="295"/>
      <c r="BB1094" s="295"/>
    </row>
    <row r="1095">
      <c r="A1095" s="293" t="str">
        <f>Data!A640</f>
        <v>Cowichan Valley Regional District Council</v>
      </c>
      <c r="B1095" s="140">
        <f>Data!E640</f>
        <v>43782</v>
      </c>
      <c r="C1095" s="142">
        <f t="shared" si="1477"/>
        <v>6703472</v>
      </c>
      <c r="D1095" s="142">
        <f t="shared" ref="D1095:AB1095" si="1481">D1094</f>
        <v>23627056</v>
      </c>
      <c r="E1095" s="142">
        <f t="shared" si="1481"/>
        <v>6229645</v>
      </c>
      <c r="F1095" s="142">
        <f t="shared" si="1481"/>
        <v>57545675</v>
      </c>
      <c r="G1095" s="176">
        <f t="shared" si="1481"/>
        <v>30817800</v>
      </c>
      <c r="H1095" s="142">
        <f t="shared" si="1481"/>
        <v>2461294</v>
      </c>
      <c r="I1095" s="142">
        <f t="shared" si="1481"/>
        <v>22079643</v>
      </c>
      <c r="J1095" s="142">
        <f t="shared" si="1481"/>
        <v>4894244</v>
      </c>
      <c r="K1095" s="142">
        <f t="shared" si="1481"/>
        <v>11396759</v>
      </c>
      <c r="L1095" s="142">
        <f t="shared" si="1481"/>
        <v>66990000</v>
      </c>
      <c r="M1095" s="142">
        <f t="shared" si="1481"/>
        <v>729511</v>
      </c>
      <c r="N1095" s="279">
        <f t="shared" si="1481"/>
        <v>46740672</v>
      </c>
      <c r="O1095" s="142">
        <f t="shared" si="1481"/>
        <v>3559100</v>
      </c>
      <c r="P1095" s="142">
        <f t="shared" si="1481"/>
        <v>148000</v>
      </c>
      <c r="Q1095" s="142">
        <f t="shared" si="1481"/>
        <v>8858775</v>
      </c>
      <c r="R1095" s="142">
        <f t="shared" si="1481"/>
        <v>1371373</v>
      </c>
      <c r="S1095" s="142">
        <f t="shared" si="1481"/>
        <v>6147539</v>
      </c>
      <c r="T1095" s="142">
        <f t="shared" si="1481"/>
        <v>45478326</v>
      </c>
      <c r="U1095" s="142">
        <f t="shared" si="1481"/>
        <v>1571714</v>
      </c>
      <c r="V1095" s="142">
        <f t="shared" si="1481"/>
        <v>11465</v>
      </c>
      <c r="W1095" s="142">
        <f t="shared" si="1481"/>
        <v>200314</v>
      </c>
      <c r="X1095" s="142">
        <f t="shared" si="1481"/>
        <v>91773</v>
      </c>
      <c r="Y1095" s="142">
        <f t="shared" si="1481"/>
        <v>475701</v>
      </c>
      <c r="Z1095" s="142">
        <f t="shared" si="1481"/>
        <v>2194516</v>
      </c>
      <c r="AA1095" s="142">
        <f t="shared" si="1481"/>
        <v>1752286</v>
      </c>
      <c r="AB1095" s="279">
        <f t="shared" si="1481"/>
        <v>1645727</v>
      </c>
      <c r="AC1095" s="210"/>
      <c r="AD1095" s="210"/>
      <c r="AE1095" s="210"/>
      <c r="AF1095" s="210"/>
      <c r="AG1095" s="168" t="s">
        <v>1206</v>
      </c>
      <c r="AH1095" s="144">
        <f t="shared" si="293"/>
        <v>353722380</v>
      </c>
      <c r="AI1095" s="145">
        <f t="shared" si="294"/>
        <v>43782</v>
      </c>
      <c r="AJ1095" s="144">
        <f t="shared" si="297"/>
        <v>1310</v>
      </c>
      <c r="AK1095" s="142">
        <v>1.0</v>
      </c>
      <c r="AL1095" s="146">
        <f t="shared" si="1039"/>
        <v>1310</v>
      </c>
      <c r="AM1095" s="168">
        <f>AM1094</f>
        <v>25</v>
      </c>
      <c r="AN1095" s="295"/>
      <c r="AO1095" s="295"/>
      <c r="AP1095" s="295"/>
      <c r="AQ1095" s="295"/>
      <c r="AR1095" s="295"/>
      <c r="AS1095" s="295"/>
      <c r="AT1095" s="295"/>
      <c r="AU1095" s="295"/>
      <c r="AV1095" s="295"/>
      <c r="AW1095" s="295"/>
      <c r="AX1095" s="295"/>
      <c r="AY1095" s="295"/>
      <c r="AZ1095" s="295"/>
      <c r="BA1095" s="295"/>
      <c r="BB1095" s="295"/>
    </row>
    <row r="1096">
      <c r="A1096" s="293" t="str">
        <f>Data!A127</f>
        <v>Bangladesh National Assembly বাংলাদেশ জাতীয় সংসদ</v>
      </c>
      <c r="B1096" s="140">
        <f>Data!E127</f>
        <v>43782</v>
      </c>
      <c r="C1096" s="142">
        <f t="shared" si="1477"/>
        <v>6703472</v>
      </c>
      <c r="D1096" s="142">
        <f t="shared" ref="D1096:AB1096" si="1482">D1095</f>
        <v>23627056</v>
      </c>
      <c r="E1096" s="142">
        <f t="shared" si="1482"/>
        <v>6229645</v>
      </c>
      <c r="F1096" s="142">
        <f t="shared" si="1482"/>
        <v>57545675</v>
      </c>
      <c r="G1096" s="142">
        <f t="shared" si="1482"/>
        <v>30817800</v>
      </c>
      <c r="H1096" s="142">
        <f t="shared" si="1482"/>
        <v>2461294</v>
      </c>
      <c r="I1096" s="142">
        <f t="shared" si="1482"/>
        <v>22079643</v>
      </c>
      <c r="J1096" s="142">
        <f t="shared" si="1482"/>
        <v>4894244</v>
      </c>
      <c r="K1096" s="142">
        <f t="shared" si="1482"/>
        <v>11396759</v>
      </c>
      <c r="L1096" s="142">
        <f t="shared" si="1482"/>
        <v>66990000</v>
      </c>
      <c r="M1096" s="142">
        <f t="shared" si="1482"/>
        <v>729511</v>
      </c>
      <c r="N1096" s="279">
        <f t="shared" si="1482"/>
        <v>46740672</v>
      </c>
      <c r="O1096" s="142">
        <f t="shared" si="1482"/>
        <v>3559100</v>
      </c>
      <c r="P1096" s="142">
        <f t="shared" si="1482"/>
        <v>148000</v>
      </c>
      <c r="Q1096" s="142">
        <f t="shared" si="1482"/>
        <v>8858775</v>
      </c>
      <c r="R1096" s="142">
        <f t="shared" si="1482"/>
        <v>1371373</v>
      </c>
      <c r="S1096" s="142">
        <f t="shared" si="1482"/>
        <v>6147539</v>
      </c>
      <c r="T1096" s="142">
        <f t="shared" si="1482"/>
        <v>45478326</v>
      </c>
      <c r="U1096" s="142">
        <f t="shared" si="1482"/>
        <v>1571714</v>
      </c>
      <c r="V1096" s="142">
        <f t="shared" si="1482"/>
        <v>11465</v>
      </c>
      <c r="W1096" s="142">
        <f t="shared" si="1482"/>
        <v>200314</v>
      </c>
      <c r="X1096" s="142">
        <f t="shared" si="1482"/>
        <v>91773</v>
      </c>
      <c r="Y1096" s="142">
        <f t="shared" si="1482"/>
        <v>475701</v>
      </c>
      <c r="Z1096" s="142">
        <f t="shared" si="1482"/>
        <v>2194516</v>
      </c>
      <c r="AA1096" s="142">
        <f t="shared" si="1482"/>
        <v>1752286</v>
      </c>
      <c r="AB1096" s="279">
        <f t="shared" si="1482"/>
        <v>1645727</v>
      </c>
      <c r="AC1096" s="210">
        <f>Data!D127</f>
        <v>169842227</v>
      </c>
      <c r="AD1096" s="210"/>
      <c r="AE1096" s="210"/>
      <c r="AF1096" s="210"/>
      <c r="AG1096" s="168" t="s">
        <v>2813</v>
      </c>
      <c r="AH1096" s="144">
        <f t="shared" si="293"/>
        <v>523564607</v>
      </c>
      <c r="AI1096" s="145">
        <f t="shared" si="294"/>
        <v>43782</v>
      </c>
      <c r="AJ1096" s="144">
        <f t="shared" si="297"/>
        <v>1311</v>
      </c>
      <c r="AK1096" s="142">
        <v>1.0</v>
      </c>
      <c r="AL1096" s="146">
        <f t="shared" si="1039"/>
        <v>1311</v>
      </c>
      <c r="AM1096" s="168">
        <v>26.0</v>
      </c>
      <c r="AN1096" s="295"/>
      <c r="AO1096" s="295"/>
      <c r="AP1096" s="295"/>
      <c r="AQ1096" s="295"/>
      <c r="AR1096" s="295"/>
      <c r="AS1096" s="295"/>
      <c r="AT1096" s="295"/>
      <c r="AU1096" s="295"/>
      <c r="AV1096" s="295"/>
      <c r="AW1096" s="295"/>
      <c r="AX1096" s="295"/>
      <c r="AY1096" s="295"/>
      <c r="AZ1096" s="295"/>
      <c r="BA1096" s="295"/>
      <c r="BB1096" s="295"/>
    </row>
    <row r="1097">
      <c r="A1097" s="293" t="str">
        <f>Data!A560</f>
        <v>Uttoxeter Town Council</v>
      </c>
      <c r="B1097" s="140">
        <f>Data!E560</f>
        <v>43782</v>
      </c>
      <c r="C1097" s="142">
        <f t="shared" si="1477"/>
        <v>6703472</v>
      </c>
      <c r="D1097" s="142">
        <f t="shared" ref="D1097:AC1097" si="1483">D1096</f>
        <v>23627056</v>
      </c>
      <c r="E1097" s="142">
        <f t="shared" si="1483"/>
        <v>6229645</v>
      </c>
      <c r="F1097" s="176">
        <f t="shared" si="1483"/>
        <v>57545675</v>
      </c>
      <c r="G1097" s="142">
        <f t="shared" si="1483"/>
        <v>30817800</v>
      </c>
      <c r="H1097" s="142">
        <f t="shared" si="1483"/>
        <v>2461294</v>
      </c>
      <c r="I1097" s="142">
        <f t="shared" si="1483"/>
        <v>22079643</v>
      </c>
      <c r="J1097" s="142">
        <f t="shared" si="1483"/>
        <v>4894244</v>
      </c>
      <c r="K1097" s="142">
        <f t="shared" si="1483"/>
        <v>11396759</v>
      </c>
      <c r="L1097" s="142">
        <f t="shared" si="1483"/>
        <v>66990000</v>
      </c>
      <c r="M1097" s="142">
        <f t="shared" si="1483"/>
        <v>729511</v>
      </c>
      <c r="N1097" s="279">
        <f t="shared" si="1483"/>
        <v>46740672</v>
      </c>
      <c r="O1097" s="142">
        <f t="shared" si="1483"/>
        <v>3559100</v>
      </c>
      <c r="P1097" s="142">
        <f t="shared" si="1483"/>
        <v>148000</v>
      </c>
      <c r="Q1097" s="142">
        <f t="shared" si="1483"/>
        <v>8858775</v>
      </c>
      <c r="R1097" s="142">
        <f t="shared" si="1483"/>
        <v>1371373</v>
      </c>
      <c r="S1097" s="142">
        <f t="shared" si="1483"/>
        <v>6147539</v>
      </c>
      <c r="T1097" s="142">
        <f t="shared" si="1483"/>
        <v>45478326</v>
      </c>
      <c r="U1097" s="142">
        <f t="shared" si="1483"/>
        <v>1571714</v>
      </c>
      <c r="V1097" s="142">
        <f t="shared" si="1483"/>
        <v>11465</v>
      </c>
      <c r="W1097" s="142">
        <f t="shared" si="1483"/>
        <v>200314</v>
      </c>
      <c r="X1097" s="142">
        <f t="shared" si="1483"/>
        <v>91773</v>
      </c>
      <c r="Y1097" s="142">
        <f t="shared" si="1483"/>
        <v>475701</v>
      </c>
      <c r="Z1097" s="142">
        <f t="shared" si="1483"/>
        <v>2194516</v>
      </c>
      <c r="AA1097" s="142">
        <f t="shared" si="1483"/>
        <v>1752286</v>
      </c>
      <c r="AB1097" s="279">
        <f t="shared" si="1483"/>
        <v>1645727</v>
      </c>
      <c r="AC1097" s="142">
        <f t="shared" si="1483"/>
        <v>169842227</v>
      </c>
      <c r="AD1097" s="142"/>
      <c r="AE1097" s="142"/>
      <c r="AF1097" s="142"/>
      <c r="AG1097" s="168" t="s">
        <v>1284</v>
      </c>
      <c r="AH1097" s="144">
        <f t="shared" si="293"/>
        <v>523564607</v>
      </c>
      <c r="AI1097" s="145">
        <f t="shared" si="294"/>
        <v>43782</v>
      </c>
      <c r="AJ1097" s="144">
        <f t="shared" si="297"/>
        <v>1312</v>
      </c>
      <c r="AK1097" s="142">
        <v>1.0</v>
      </c>
      <c r="AL1097" s="146">
        <f t="shared" si="1039"/>
        <v>1312</v>
      </c>
      <c r="AM1097" s="168">
        <f>AM1096</f>
        <v>26</v>
      </c>
      <c r="AN1097" s="295"/>
      <c r="AO1097" s="295"/>
      <c r="AP1097" s="295"/>
      <c r="AQ1097" s="295"/>
      <c r="AR1097" s="295"/>
      <c r="AS1097" s="295"/>
      <c r="AT1097" s="295"/>
      <c r="AU1097" s="295"/>
      <c r="AV1097" s="295"/>
      <c r="AW1097" s="295"/>
      <c r="AX1097" s="295"/>
      <c r="AY1097" s="295"/>
      <c r="AZ1097" s="295"/>
      <c r="BA1097" s="295"/>
      <c r="BB1097" s="295"/>
    </row>
    <row r="1098">
      <c r="A1098" s="293" t="str">
        <f>Data!A71</f>
        <v>Mosman Council</v>
      </c>
      <c r="B1098" s="140">
        <f>Data!E71</f>
        <v>43781</v>
      </c>
      <c r="C1098" s="210">
        <f>Data!D71+C1097</f>
        <v>6734385</v>
      </c>
      <c r="D1098" s="142">
        <f t="shared" ref="D1098:AC1098" si="1484">D1097</f>
        <v>23627056</v>
      </c>
      <c r="E1098" s="142">
        <f t="shared" si="1484"/>
        <v>6229645</v>
      </c>
      <c r="F1098" s="142">
        <f t="shared" si="1484"/>
        <v>57545675</v>
      </c>
      <c r="G1098" s="142">
        <f t="shared" si="1484"/>
        <v>30817800</v>
      </c>
      <c r="H1098" s="142">
        <f t="shared" si="1484"/>
        <v>2461294</v>
      </c>
      <c r="I1098" s="142">
        <f t="shared" si="1484"/>
        <v>22079643</v>
      </c>
      <c r="J1098" s="142">
        <f t="shared" si="1484"/>
        <v>4894244</v>
      </c>
      <c r="K1098" s="142">
        <f t="shared" si="1484"/>
        <v>11396759</v>
      </c>
      <c r="L1098" s="142">
        <f t="shared" si="1484"/>
        <v>66990000</v>
      </c>
      <c r="M1098" s="142">
        <f t="shared" si="1484"/>
        <v>729511</v>
      </c>
      <c r="N1098" s="279">
        <f t="shared" si="1484"/>
        <v>46740672</v>
      </c>
      <c r="O1098" s="142">
        <f t="shared" si="1484"/>
        <v>3559100</v>
      </c>
      <c r="P1098" s="142">
        <f t="shared" si="1484"/>
        <v>148000</v>
      </c>
      <c r="Q1098" s="142">
        <f t="shared" si="1484"/>
        <v>8858775</v>
      </c>
      <c r="R1098" s="142">
        <f t="shared" si="1484"/>
        <v>1371373</v>
      </c>
      <c r="S1098" s="142">
        <f t="shared" si="1484"/>
        <v>6147539</v>
      </c>
      <c r="T1098" s="142">
        <f t="shared" si="1484"/>
        <v>45478326</v>
      </c>
      <c r="U1098" s="142">
        <f t="shared" si="1484"/>
        <v>1571714</v>
      </c>
      <c r="V1098" s="142">
        <f t="shared" si="1484"/>
        <v>11465</v>
      </c>
      <c r="W1098" s="142">
        <f t="shared" si="1484"/>
        <v>200314</v>
      </c>
      <c r="X1098" s="142">
        <f t="shared" si="1484"/>
        <v>91773</v>
      </c>
      <c r="Y1098" s="142">
        <f t="shared" si="1484"/>
        <v>475701</v>
      </c>
      <c r="Z1098" s="142">
        <f t="shared" si="1484"/>
        <v>2194516</v>
      </c>
      <c r="AA1098" s="142">
        <f t="shared" si="1484"/>
        <v>1752286</v>
      </c>
      <c r="AB1098" s="279">
        <f t="shared" si="1484"/>
        <v>1645727</v>
      </c>
      <c r="AC1098" s="142">
        <f t="shared" si="1484"/>
        <v>169842227</v>
      </c>
      <c r="AD1098" s="142"/>
      <c r="AE1098" s="142"/>
      <c r="AF1098" s="142"/>
      <c r="AG1098" s="168" t="s">
        <v>974</v>
      </c>
      <c r="AH1098" s="144">
        <f t="shared" si="293"/>
        <v>523595520</v>
      </c>
      <c r="AI1098" s="145">
        <f t="shared" si="294"/>
        <v>43781</v>
      </c>
      <c r="AJ1098" s="144">
        <f t="shared" si="297"/>
        <v>1313</v>
      </c>
      <c r="AK1098" s="142">
        <v>1.0</v>
      </c>
      <c r="AL1098" s="146">
        <f t="shared" si="1039"/>
        <v>1313</v>
      </c>
      <c r="AM1098" s="168">
        <f t="shared" ref="AM1098:AM1100" si="1487">AM1096</f>
        <v>26</v>
      </c>
      <c r="AN1098" s="295"/>
      <c r="AO1098" s="295"/>
      <c r="AP1098" s="295"/>
      <c r="AQ1098" s="295"/>
      <c r="AR1098" s="295"/>
      <c r="AS1098" s="295"/>
      <c r="AT1098" s="295"/>
      <c r="AU1098" s="295"/>
      <c r="AV1098" s="295"/>
      <c r="AW1098" s="295"/>
      <c r="AX1098" s="295"/>
      <c r="AY1098" s="295"/>
      <c r="AZ1098" s="295"/>
      <c r="BA1098" s="295"/>
      <c r="BB1098" s="295"/>
    </row>
    <row r="1099">
      <c r="A1099" s="293" t="str">
        <f>Data!A831</f>
        <v>Pfaffenhofen Municipal Council</v>
      </c>
      <c r="B1099" s="140">
        <f>Data!E831</f>
        <v>43783</v>
      </c>
      <c r="C1099" s="142">
        <f t="shared" ref="C1099:J1099" si="1485">C1098</f>
        <v>6734385</v>
      </c>
      <c r="D1099" s="142">
        <f t="shared" si="1485"/>
        <v>23627056</v>
      </c>
      <c r="E1099" s="142">
        <f t="shared" si="1485"/>
        <v>6229645</v>
      </c>
      <c r="F1099" s="142">
        <f t="shared" si="1485"/>
        <v>57545675</v>
      </c>
      <c r="G1099" s="142">
        <f t="shared" si="1485"/>
        <v>30817800</v>
      </c>
      <c r="H1099" s="142">
        <f t="shared" si="1485"/>
        <v>2461294</v>
      </c>
      <c r="I1099" s="142">
        <f t="shared" si="1485"/>
        <v>22079643</v>
      </c>
      <c r="J1099" s="142">
        <f t="shared" si="1485"/>
        <v>4894244</v>
      </c>
      <c r="K1099" s="210">
        <f>Data!D831+K1098</f>
        <v>11422676</v>
      </c>
      <c r="L1099" s="142">
        <f t="shared" ref="L1099:AC1099" si="1486">L1098</f>
        <v>66990000</v>
      </c>
      <c r="M1099" s="142">
        <f t="shared" si="1486"/>
        <v>729511</v>
      </c>
      <c r="N1099" s="279">
        <f t="shared" si="1486"/>
        <v>46740672</v>
      </c>
      <c r="O1099" s="142">
        <f t="shared" si="1486"/>
        <v>3559100</v>
      </c>
      <c r="P1099" s="142">
        <f t="shared" si="1486"/>
        <v>148000</v>
      </c>
      <c r="Q1099" s="142">
        <f t="shared" si="1486"/>
        <v>8858775</v>
      </c>
      <c r="R1099" s="142">
        <f t="shared" si="1486"/>
        <v>1371373</v>
      </c>
      <c r="S1099" s="142">
        <f t="shared" si="1486"/>
        <v>6147539</v>
      </c>
      <c r="T1099" s="142">
        <f t="shared" si="1486"/>
        <v>45478326</v>
      </c>
      <c r="U1099" s="142">
        <f t="shared" si="1486"/>
        <v>1571714</v>
      </c>
      <c r="V1099" s="142">
        <f t="shared" si="1486"/>
        <v>11465</v>
      </c>
      <c r="W1099" s="142">
        <f t="shared" si="1486"/>
        <v>200314</v>
      </c>
      <c r="X1099" s="142">
        <f t="shared" si="1486"/>
        <v>91773</v>
      </c>
      <c r="Y1099" s="142">
        <f t="shared" si="1486"/>
        <v>475701</v>
      </c>
      <c r="Z1099" s="142">
        <f t="shared" si="1486"/>
        <v>2194516</v>
      </c>
      <c r="AA1099" s="142">
        <f t="shared" si="1486"/>
        <v>1752286</v>
      </c>
      <c r="AB1099" s="279">
        <f t="shared" si="1486"/>
        <v>1645727</v>
      </c>
      <c r="AC1099" s="142">
        <f t="shared" si="1486"/>
        <v>169842227</v>
      </c>
      <c r="AD1099" s="142"/>
      <c r="AE1099" s="142"/>
      <c r="AF1099" s="142"/>
      <c r="AG1099" s="168" t="s">
        <v>2360</v>
      </c>
      <c r="AH1099" s="144">
        <f t="shared" si="293"/>
        <v>523621437</v>
      </c>
      <c r="AI1099" s="145">
        <f t="shared" si="294"/>
        <v>43783</v>
      </c>
      <c r="AJ1099" s="144">
        <f t="shared" si="297"/>
        <v>1314</v>
      </c>
      <c r="AK1099" s="142">
        <v>1.0</v>
      </c>
      <c r="AL1099" s="146">
        <f t="shared" si="1039"/>
        <v>1314</v>
      </c>
      <c r="AM1099" s="168">
        <f t="shared" si="1487"/>
        <v>26</v>
      </c>
      <c r="AN1099" s="295"/>
      <c r="AO1099" s="295"/>
      <c r="AP1099" s="295"/>
      <c r="AQ1099" s="295"/>
      <c r="AR1099" s="295"/>
      <c r="AS1099" s="295"/>
      <c r="AT1099" s="295"/>
      <c r="AU1099" s="295"/>
      <c r="AV1099" s="295"/>
      <c r="AW1099" s="295"/>
      <c r="AX1099" s="295"/>
      <c r="AY1099" s="295"/>
      <c r="AZ1099" s="295"/>
      <c r="BA1099" s="295"/>
      <c r="BB1099" s="295"/>
    </row>
    <row r="1100">
      <c r="A1100" s="298" t="s">
        <v>1769</v>
      </c>
      <c r="B1100" s="299">
        <v>43784.0</v>
      </c>
      <c r="C1100" s="142">
        <f t="shared" ref="C1100:AC1100" si="1488">C1099</f>
        <v>6734385</v>
      </c>
      <c r="D1100" s="142">
        <f t="shared" si="1488"/>
        <v>23627056</v>
      </c>
      <c r="E1100" s="176">
        <f t="shared" si="1488"/>
        <v>6229645</v>
      </c>
      <c r="F1100" s="142">
        <f t="shared" si="1488"/>
        <v>57545675</v>
      </c>
      <c r="G1100" s="142">
        <f t="shared" si="1488"/>
        <v>30817800</v>
      </c>
      <c r="H1100" s="142">
        <f t="shared" si="1488"/>
        <v>2461294</v>
      </c>
      <c r="I1100" s="142">
        <f t="shared" si="1488"/>
        <v>22079643</v>
      </c>
      <c r="J1100" s="142">
        <f t="shared" si="1488"/>
        <v>4894244</v>
      </c>
      <c r="K1100" s="142">
        <f t="shared" si="1488"/>
        <v>11422676</v>
      </c>
      <c r="L1100" s="142">
        <f t="shared" si="1488"/>
        <v>66990000</v>
      </c>
      <c r="M1100" s="142">
        <f t="shared" si="1488"/>
        <v>729511</v>
      </c>
      <c r="N1100" s="279">
        <f t="shared" si="1488"/>
        <v>46740672</v>
      </c>
      <c r="O1100" s="142">
        <f t="shared" si="1488"/>
        <v>3559100</v>
      </c>
      <c r="P1100" s="142">
        <f t="shared" si="1488"/>
        <v>148000</v>
      </c>
      <c r="Q1100" s="142">
        <f t="shared" si="1488"/>
        <v>8858775</v>
      </c>
      <c r="R1100" s="142">
        <f t="shared" si="1488"/>
        <v>1371373</v>
      </c>
      <c r="S1100" s="142">
        <f t="shared" si="1488"/>
        <v>6147539</v>
      </c>
      <c r="T1100" s="142">
        <f t="shared" si="1488"/>
        <v>45478326</v>
      </c>
      <c r="U1100" s="142">
        <f t="shared" si="1488"/>
        <v>1571714</v>
      </c>
      <c r="V1100" s="142">
        <f t="shared" si="1488"/>
        <v>11465</v>
      </c>
      <c r="W1100" s="142">
        <f t="shared" si="1488"/>
        <v>200314</v>
      </c>
      <c r="X1100" s="142">
        <f t="shared" si="1488"/>
        <v>91773</v>
      </c>
      <c r="Y1100" s="142">
        <f t="shared" si="1488"/>
        <v>475701</v>
      </c>
      <c r="Z1100" s="142">
        <f t="shared" si="1488"/>
        <v>2194516</v>
      </c>
      <c r="AA1100" s="142">
        <f t="shared" si="1488"/>
        <v>1752286</v>
      </c>
      <c r="AB1100" s="279">
        <f t="shared" si="1488"/>
        <v>1645727</v>
      </c>
      <c r="AC1100" s="142">
        <f t="shared" si="1488"/>
        <v>169842227</v>
      </c>
      <c r="AD1100" s="142"/>
      <c r="AE1100" s="142"/>
      <c r="AF1100" s="142"/>
      <c r="AG1100" s="168" t="s">
        <v>1049</v>
      </c>
      <c r="AH1100" s="144">
        <f t="shared" si="293"/>
        <v>523621437</v>
      </c>
      <c r="AI1100" s="145">
        <f t="shared" si="294"/>
        <v>43784</v>
      </c>
      <c r="AJ1100" s="144">
        <f t="shared" si="297"/>
        <v>1316</v>
      </c>
      <c r="AK1100" s="276">
        <v>2.0</v>
      </c>
      <c r="AL1100" s="146">
        <f t="shared" si="1039"/>
        <v>1316</v>
      </c>
      <c r="AM1100" s="168">
        <f t="shared" si="1487"/>
        <v>26</v>
      </c>
      <c r="AN1100" s="295"/>
      <c r="AO1100" s="295"/>
      <c r="AP1100" s="295"/>
      <c r="AQ1100" s="295"/>
      <c r="AR1100" s="295"/>
      <c r="AS1100" s="295"/>
      <c r="AT1100" s="295"/>
      <c r="AU1100" s="295"/>
      <c r="AV1100" s="295"/>
      <c r="AW1100" s="295"/>
      <c r="AX1100" s="295"/>
      <c r="AY1100" s="295"/>
      <c r="AZ1100" s="295"/>
      <c r="BA1100" s="295"/>
      <c r="BB1100" s="295"/>
    </row>
    <row r="1101">
      <c r="A1101" s="293" t="str">
        <f>Data!A715</f>
        <v>Windsor City Council</v>
      </c>
      <c r="B1101" s="140">
        <f>Data!E715</f>
        <v>43787</v>
      </c>
      <c r="C1101" s="142">
        <f t="shared" ref="C1101:D1101" si="1489">C1099</f>
        <v>6734385</v>
      </c>
      <c r="D1101" s="142">
        <f t="shared" si="1489"/>
        <v>23627056</v>
      </c>
      <c r="E1101" s="142">
        <f t="shared" ref="E1101:AC1101" si="1490">E1100</f>
        <v>6229645</v>
      </c>
      <c r="F1101" s="142">
        <f t="shared" si="1490"/>
        <v>57545675</v>
      </c>
      <c r="G1101" s="176">
        <f t="shared" si="1490"/>
        <v>30817800</v>
      </c>
      <c r="H1101" s="142">
        <f t="shared" si="1490"/>
        <v>2461294</v>
      </c>
      <c r="I1101" s="142">
        <f t="shared" si="1490"/>
        <v>22079643</v>
      </c>
      <c r="J1101" s="142">
        <f t="shared" si="1490"/>
        <v>4894244</v>
      </c>
      <c r="K1101" s="142">
        <f t="shared" si="1490"/>
        <v>11422676</v>
      </c>
      <c r="L1101" s="142">
        <f t="shared" si="1490"/>
        <v>66990000</v>
      </c>
      <c r="M1101" s="142">
        <f t="shared" si="1490"/>
        <v>729511</v>
      </c>
      <c r="N1101" s="279">
        <f t="shared" si="1490"/>
        <v>46740672</v>
      </c>
      <c r="O1101" s="142">
        <f t="shared" si="1490"/>
        <v>3559100</v>
      </c>
      <c r="P1101" s="142">
        <f t="shared" si="1490"/>
        <v>148000</v>
      </c>
      <c r="Q1101" s="142">
        <f t="shared" si="1490"/>
        <v>8858775</v>
      </c>
      <c r="R1101" s="142">
        <f t="shared" si="1490"/>
        <v>1371373</v>
      </c>
      <c r="S1101" s="142">
        <f t="shared" si="1490"/>
        <v>6147539</v>
      </c>
      <c r="T1101" s="142">
        <f t="shared" si="1490"/>
        <v>45478326</v>
      </c>
      <c r="U1101" s="142">
        <f t="shared" si="1490"/>
        <v>1571714</v>
      </c>
      <c r="V1101" s="142">
        <f t="shared" si="1490"/>
        <v>11465</v>
      </c>
      <c r="W1101" s="142">
        <f t="shared" si="1490"/>
        <v>200314</v>
      </c>
      <c r="X1101" s="142">
        <f t="shared" si="1490"/>
        <v>91773</v>
      </c>
      <c r="Y1101" s="142">
        <f t="shared" si="1490"/>
        <v>475701</v>
      </c>
      <c r="Z1101" s="142">
        <f t="shared" si="1490"/>
        <v>2194516</v>
      </c>
      <c r="AA1101" s="142">
        <f t="shared" si="1490"/>
        <v>1752286</v>
      </c>
      <c r="AB1101" s="279">
        <f t="shared" si="1490"/>
        <v>1645727</v>
      </c>
      <c r="AC1101" s="142">
        <f t="shared" si="1490"/>
        <v>169842227</v>
      </c>
      <c r="AD1101" s="142"/>
      <c r="AE1101" s="142"/>
      <c r="AF1101" s="142"/>
      <c r="AG1101" s="168" t="s">
        <v>1206</v>
      </c>
      <c r="AH1101" s="144">
        <f t="shared" si="293"/>
        <v>523621437</v>
      </c>
      <c r="AI1101" s="145">
        <f t="shared" si="294"/>
        <v>43787</v>
      </c>
      <c r="AJ1101" s="144">
        <f t="shared" si="297"/>
        <v>1317</v>
      </c>
      <c r="AK1101" s="142">
        <v>1.0</v>
      </c>
      <c r="AL1101" s="146">
        <f t="shared" si="1039"/>
        <v>1317</v>
      </c>
      <c r="AM1101" s="168">
        <f>AM1098</f>
        <v>26</v>
      </c>
      <c r="AN1101" s="295"/>
      <c r="AO1101" s="295"/>
      <c r="AP1101" s="295"/>
      <c r="AQ1101" s="295"/>
      <c r="AR1101" s="295"/>
      <c r="AS1101" s="295"/>
      <c r="AT1101" s="295"/>
      <c r="AU1101" s="295"/>
      <c r="AV1101" s="295"/>
      <c r="AW1101" s="295"/>
      <c r="AX1101" s="295"/>
      <c r="AY1101" s="295"/>
      <c r="AZ1101" s="295"/>
      <c r="BA1101" s="295"/>
      <c r="BB1101" s="295"/>
    </row>
    <row r="1102">
      <c r="A1102" s="293" t="str">
        <f>Data!A662</f>
        <v>Meaford Municipal Council</v>
      </c>
      <c r="B1102" s="140">
        <f>Data!E662</f>
        <v>43787</v>
      </c>
      <c r="C1102" s="142">
        <f t="shared" ref="C1102:AC1102" si="1491">C1101</f>
        <v>6734385</v>
      </c>
      <c r="D1102" s="142">
        <f t="shared" si="1491"/>
        <v>23627056</v>
      </c>
      <c r="E1102" s="142">
        <f t="shared" si="1491"/>
        <v>6229645</v>
      </c>
      <c r="F1102" s="142">
        <f t="shared" si="1491"/>
        <v>57545675</v>
      </c>
      <c r="G1102" s="176">
        <f t="shared" si="1491"/>
        <v>30817800</v>
      </c>
      <c r="H1102" s="142">
        <f t="shared" si="1491"/>
        <v>2461294</v>
      </c>
      <c r="I1102" s="142">
        <f t="shared" si="1491"/>
        <v>22079643</v>
      </c>
      <c r="J1102" s="142">
        <f t="shared" si="1491"/>
        <v>4894244</v>
      </c>
      <c r="K1102" s="142">
        <f t="shared" si="1491"/>
        <v>11422676</v>
      </c>
      <c r="L1102" s="142">
        <f t="shared" si="1491"/>
        <v>66990000</v>
      </c>
      <c r="M1102" s="142">
        <f t="shared" si="1491"/>
        <v>729511</v>
      </c>
      <c r="N1102" s="279">
        <f t="shared" si="1491"/>
        <v>46740672</v>
      </c>
      <c r="O1102" s="142">
        <f t="shared" si="1491"/>
        <v>3559100</v>
      </c>
      <c r="P1102" s="142">
        <f t="shared" si="1491"/>
        <v>148000</v>
      </c>
      <c r="Q1102" s="142">
        <f t="shared" si="1491"/>
        <v>8858775</v>
      </c>
      <c r="R1102" s="142">
        <f t="shared" si="1491"/>
        <v>1371373</v>
      </c>
      <c r="S1102" s="142">
        <f t="shared" si="1491"/>
        <v>6147539</v>
      </c>
      <c r="T1102" s="142">
        <f t="shared" si="1491"/>
        <v>45478326</v>
      </c>
      <c r="U1102" s="142">
        <f t="shared" si="1491"/>
        <v>1571714</v>
      </c>
      <c r="V1102" s="142">
        <f t="shared" si="1491"/>
        <v>11465</v>
      </c>
      <c r="W1102" s="142">
        <f t="shared" si="1491"/>
        <v>200314</v>
      </c>
      <c r="X1102" s="142">
        <f t="shared" si="1491"/>
        <v>91773</v>
      </c>
      <c r="Y1102" s="142">
        <f t="shared" si="1491"/>
        <v>475701</v>
      </c>
      <c r="Z1102" s="142">
        <f t="shared" si="1491"/>
        <v>2194516</v>
      </c>
      <c r="AA1102" s="142">
        <f t="shared" si="1491"/>
        <v>1752286</v>
      </c>
      <c r="AB1102" s="279">
        <f t="shared" si="1491"/>
        <v>1645727</v>
      </c>
      <c r="AC1102" s="142">
        <f t="shared" si="1491"/>
        <v>169842227</v>
      </c>
      <c r="AD1102" s="142"/>
      <c r="AE1102" s="142"/>
      <c r="AF1102" s="142"/>
      <c r="AG1102" s="168" t="s">
        <v>1206</v>
      </c>
      <c r="AH1102" s="144">
        <f t="shared" si="293"/>
        <v>523621437</v>
      </c>
      <c r="AI1102" s="145">
        <f t="shared" si="294"/>
        <v>43787</v>
      </c>
      <c r="AJ1102" s="144">
        <f t="shared" si="297"/>
        <v>1318</v>
      </c>
      <c r="AK1102" s="142">
        <v>1.0</v>
      </c>
      <c r="AL1102" s="146">
        <f t="shared" si="1039"/>
        <v>1318</v>
      </c>
      <c r="AM1102" s="168">
        <f>AM1101</f>
        <v>26</v>
      </c>
      <c r="AN1102" s="295"/>
      <c r="AO1102" s="295"/>
      <c r="AP1102" s="295"/>
      <c r="AQ1102" s="295"/>
      <c r="AR1102" s="295"/>
      <c r="AS1102" s="295"/>
      <c r="AT1102" s="295"/>
      <c r="AU1102" s="295"/>
      <c r="AV1102" s="295"/>
      <c r="AW1102" s="295"/>
      <c r="AX1102" s="295"/>
      <c r="AY1102" s="295"/>
      <c r="AZ1102" s="295"/>
      <c r="BA1102" s="295"/>
      <c r="BB1102" s="295"/>
    </row>
    <row r="1103">
      <c r="A1103" s="293" t="str">
        <f>Data!A496</f>
        <v>Sheffield City Region Combined Authority</v>
      </c>
      <c r="B1103" s="140">
        <f>Data!E496</f>
        <v>43787</v>
      </c>
      <c r="C1103" s="142">
        <f t="shared" ref="C1103:AC1103" si="1492">C1102</f>
        <v>6734385</v>
      </c>
      <c r="D1103" s="142">
        <f t="shared" si="1492"/>
        <v>23627056</v>
      </c>
      <c r="E1103" s="142">
        <f t="shared" si="1492"/>
        <v>6229645</v>
      </c>
      <c r="F1103" s="176">
        <f t="shared" si="1492"/>
        <v>57545675</v>
      </c>
      <c r="G1103" s="279">
        <f t="shared" si="1492"/>
        <v>30817800</v>
      </c>
      <c r="H1103" s="142">
        <f t="shared" si="1492"/>
        <v>2461294</v>
      </c>
      <c r="I1103" s="142">
        <f t="shared" si="1492"/>
        <v>22079643</v>
      </c>
      <c r="J1103" s="142">
        <f t="shared" si="1492"/>
        <v>4894244</v>
      </c>
      <c r="K1103" s="142">
        <f t="shared" si="1492"/>
        <v>11422676</v>
      </c>
      <c r="L1103" s="142">
        <f t="shared" si="1492"/>
        <v>66990000</v>
      </c>
      <c r="M1103" s="142">
        <f t="shared" si="1492"/>
        <v>729511</v>
      </c>
      <c r="N1103" s="279">
        <f t="shared" si="1492"/>
        <v>46740672</v>
      </c>
      <c r="O1103" s="142">
        <f t="shared" si="1492"/>
        <v>3559100</v>
      </c>
      <c r="P1103" s="142">
        <f t="shared" si="1492"/>
        <v>148000</v>
      </c>
      <c r="Q1103" s="142">
        <f t="shared" si="1492"/>
        <v>8858775</v>
      </c>
      <c r="R1103" s="142">
        <f t="shared" si="1492"/>
        <v>1371373</v>
      </c>
      <c r="S1103" s="142">
        <f t="shared" si="1492"/>
        <v>6147539</v>
      </c>
      <c r="T1103" s="142">
        <f t="shared" si="1492"/>
        <v>45478326</v>
      </c>
      <c r="U1103" s="142">
        <f t="shared" si="1492"/>
        <v>1571714</v>
      </c>
      <c r="V1103" s="142">
        <f t="shared" si="1492"/>
        <v>11465</v>
      </c>
      <c r="W1103" s="142">
        <f t="shared" si="1492"/>
        <v>200314</v>
      </c>
      <c r="X1103" s="142">
        <f t="shared" si="1492"/>
        <v>91773</v>
      </c>
      <c r="Y1103" s="142">
        <f t="shared" si="1492"/>
        <v>475701</v>
      </c>
      <c r="Z1103" s="142">
        <f t="shared" si="1492"/>
        <v>2194516</v>
      </c>
      <c r="AA1103" s="142">
        <f t="shared" si="1492"/>
        <v>1752286</v>
      </c>
      <c r="AB1103" s="279">
        <f t="shared" si="1492"/>
        <v>1645727</v>
      </c>
      <c r="AC1103" s="142">
        <f t="shared" si="1492"/>
        <v>169842227</v>
      </c>
      <c r="AD1103" s="142"/>
      <c r="AE1103" s="142"/>
      <c r="AF1103" s="142"/>
      <c r="AG1103" s="168" t="s">
        <v>1284</v>
      </c>
      <c r="AH1103" s="144">
        <f t="shared" si="293"/>
        <v>523621437</v>
      </c>
      <c r="AI1103" s="145">
        <f t="shared" si="294"/>
        <v>43787</v>
      </c>
      <c r="AJ1103" s="144">
        <f t="shared" si="297"/>
        <v>1319</v>
      </c>
      <c r="AK1103" s="142">
        <v>1.0</v>
      </c>
      <c r="AL1103" s="146">
        <f t="shared" si="1039"/>
        <v>1319</v>
      </c>
      <c r="AM1103" s="168">
        <f t="shared" ref="AM1103:AM1105" si="1494">AM1101</f>
        <v>26</v>
      </c>
      <c r="AN1103" s="295"/>
      <c r="AO1103" s="295"/>
      <c r="AP1103" s="295"/>
      <c r="AQ1103" s="295"/>
      <c r="AR1103" s="295"/>
      <c r="AS1103" s="295"/>
      <c r="AT1103" s="295"/>
      <c r="AU1103" s="295"/>
      <c r="AV1103" s="295"/>
      <c r="AW1103" s="295"/>
      <c r="AX1103" s="295"/>
      <c r="AY1103" s="295"/>
      <c r="AZ1103" s="295"/>
      <c r="BA1103" s="295"/>
      <c r="BB1103" s="295"/>
    </row>
    <row r="1104">
      <c r="A1104" s="293" t="str">
        <f>Data!A414</f>
        <v>Middlewich Town Council</v>
      </c>
      <c r="B1104" s="140">
        <f>Data!E414</f>
        <v>43787</v>
      </c>
      <c r="C1104" s="142">
        <f t="shared" ref="C1104:AC1104" si="1493">C1103</f>
        <v>6734385</v>
      </c>
      <c r="D1104" s="142">
        <f t="shared" si="1493"/>
        <v>23627056</v>
      </c>
      <c r="E1104" s="142">
        <f t="shared" si="1493"/>
        <v>6229645</v>
      </c>
      <c r="F1104" s="176">
        <f t="shared" si="1493"/>
        <v>57545675</v>
      </c>
      <c r="G1104" s="279">
        <f t="shared" si="1493"/>
        <v>30817800</v>
      </c>
      <c r="H1104" s="142">
        <f t="shared" si="1493"/>
        <v>2461294</v>
      </c>
      <c r="I1104" s="142">
        <f t="shared" si="1493"/>
        <v>22079643</v>
      </c>
      <c r="J1104" s="142">
        <f t="shared" si="1493"/>
        <v>4894244</v>
      </c>
      <c r="K1104" s="142">
        <f t="shared" si="1493"/>
        <v>11422676</v>
      </c>
      <c r="L1104" s="142">
        <f t="shared" si="1493"/>
        <v>66990000</v>
      </c>
      <c r="M1104" s="142">
        <f t="shared" si="1493"/>
        <v>729511</v>
      </c>
      <c r="N1104" s="279">
        <f t="shared" si="1493"/>
        <v>46740672</v>
      </c>
      <c r="O1104" s="142">
        <f t="shared" si="1493"/>
        <v>3559100</v>
      </c>
      <c r="P1104" s="142">
        <f t="shared" si="1493"/>
        <v>148000</v>
      </c>
      <c r="Q1104" s="142">
        <f t="shared" si="1493"/>
        <v>8858775</v>
      </c>
      <c r="R1104" s="142">
        <f t="shared" si="1493"/>
        <v>1371373</v>
      </c>
      <c r="S1104" s="142">
        <f t="shared" si="1493"/>
        <v>6147539</v>
      </c>
      <c r="T1104" s="142">
        <f t="shared" si="1493"/>
        <v>45478326</v>
      </c>
      <c r="U1104" s="142">
        <f t="shared" si="1493"/>
        <v>1571714</v>
      </c>
      <c r="V1104" s="142">
        <f t="shared" si="1493"/>
        <v>11465</v>
      </c>
      <c r="W1104" s="142">
        <f t="shared" si="1493"/>
        <v>200314</v>
      </c>
      <c r="X1104" s="142">
        <f t="shared" si="1493"/>
        <v>91773</v>
      </c>
      <c r="Y1104" s="142">
        <f t="shared" si="1493"/>
        <v>475701</v>
      </c>
      <c r="Z1104" s="142">
        <f t="shared" si="1493"/>
        <v>2194516</v>
      </c>
      <c r="AA1104" s="142">
        <f t="shared" si="1493"/>
        <v>1752286</v>
      </c>
      <c r="AB1104" s="279">
        <f t="shared" si="1493"/>
        <v>1645727</v>
      </c>
      <c r="AC1104" s="142">
        <f t="shared" si="1493"/>
        <v>169842227</v>
      </c>
      <c r="AD1104" s="142"/>
      <c r="AE1104" s="142"/>
      <c r="AF1104" s="142"/>
      <c r="AG1104" s="168" t="s">
        <v>1284</v>
      </c>
      <c r="AH1104" s="144">
        <f t="shared" si="293"/>
        <v>523621437</v>
      </c>
      <c r="AI1104" s="145">
        <f t="shared" si="294"/>
        <v>43787</v>
      </c>
      <c r="AJ1104" s="144">
        <f t="shared" si="297"/>
        <v>1320</v>
      </c>
      <c r="AK1104" s="142">
        <v>1.0</v>
      </c>
      <c r="AL1104" s="146">
        <f t="shared" si="1039"/>
        <v>1320</v>
      </c>
      <c r="AM1104" s="168">
        <f t="shared" si="1494"/>
        <v>26</v>
      </c>
      <c r="AN1104" s="295"/>
      <c r="AO1104" s="295"/>
      <c r="AP1104" s="295"/>
      <c r="AQ1104" s="295"/>
      <c r="AR1104" s="295"/>
      <c r="AS1104" s="295"/>
      <c r="AT1104" s="295"/>
      <c r="AU1104" s="295"/>
      <c r="AV1104" s="295"/>
      <c r="AW1104" s="295"/>
      <c r="AX1104" s="295"/>
      <c r="AY1104" s="295"/>
      <c r="AZ1104" s="295"/>
      <c r="BA1104" s="295"/>
      <c r="BB1104" s="295"/>
    </row>
    <row r="1105">
      <c r="A1105" s="293" t="str">
        <f>Data!A148</f>
        <v>Woluwe-Saint-Lambert Municipal Council</v>
      </c>
      <c r="B1105" s="140">
        <f>Data!E148</f>
        <v>43787</v>
      </c>
      <c r="C1105" s="142">
        <f t="shared" ref="C1105:L1105" si="1495">C1104</f>
        <v>6734385</v>
      </c>
      <c r="D1105" s="142">
        <f t="shared" si="1495"/>
        <v>23627056</v>
      </c>
      <c r="E1105" s="142">
        <f t="shared" si="1495"/>
        <v>6229645</v>
      </c>
      <c r="F1105" s="142">
        <f t="shared" si="1495"/>
        <v>57545675</v>
      </c>
      <c r="G1105" s="279">
        <f t="shared" si="1495"/>
        <v>30817800</v>
      </c>
      <c r="H1105" s="142">
        <f t="shared" si="1495"/>
        <v>2461294</v>
      </c>
      <c r="I1105" s="142">
        <f t="shared" si="1495"/>
        <v>22079643</v>
      </c>
      <c r="J1105" s="142">
        <f t="shared" si="1495"/>
        <v>4894244</v>
      </c>
      <c r="K1105" s="142">
        <f t="shared" si="1495"/>
        <v>11422676</v>
      </c>
      <c r="L1105" s="142">
        <f t="shared" si="1495"/>
        <v>66990000</v>
      </c>
      <c r="M1105" s="210">
        <f>Data!D148+M1104</f>
        <v>785814</v>
      </c>
      <c r="N1105" s="279">
        <f t="shared" ref="N1105:AC1105" si="1496">N1104</f>
        <v>46740672</v>
      </c>
      <c r="O1105" s="142">
        <f t="shared" si="1496"/>
        <v>3559100</v>
      </c>
      <c r="P1105" s="142">
        <f t="shared" si="1496"/>
        <v>148000</v>
      </c>
      <c r="Q1105" s="142">
        <f t="shared" si="1496"/>
        <v>8858775</v>
      </c>
      <c r="R1105" s="142">
        <f t="shared" si="1496"/>
        <v>1371373</v>
      </c>
      <c r="S1105" s="142">
        <f t="shared" si="1496"/>
        <v>6147539</v>
      </c>
      <c r="T1105" s="142">
        <f t="shared" si="1496"/>
        <v>45478326</v>
      </c>
      <c r="U1105" s="142">
        <f t="shared" si="1496"/>
        <v>1571714</v>
      </c>
      <c r="V1105" s="142">
        <f t="shared" si="1496"/>
        <v>11465</v>
      </c>
      <c r="W1105" s="142">
        <f t="shared" si="1496"/>
        <v>200314</v>
      </c>
      <c r="X1105" s="142">
        <f t="shared" si="1496"/>
        <v>91773</v>
      </c>
      <c r="Y1105" s="142">
        <f t="shared" si="1496"/>
        <v>475701</v>
      </c>
      <c r="Z1105" s="142">
        <f t="shared" si="1496"/>
        <v>2194516</v>
      </c>
      <c r="AA1105" s="142">
        <f t="shared" si="1496"/>
        <v>1752286</v>
      </c>
      <c r="AB1105" s="279">
        <f t="shared" si="1496"/>
        <v>1645727</v>
      </c>
      <c r="AC1105" s="142">
        <f t="shared" si="1496"/>
        <v>169842227</v>
      </c>
      <c r="AD1105" s="142"/>
      <c r="AE1105" s="142"/>
      <c r="AF1105" s="142"/>
      <c r="AG1105" s="168" t="s">
        <v>1757</v>
      </c>
      <c r="AH1105" s="144">
        <f t="shared" si="293"/>
        <v>523677740</v>
      </c>
      <c r="AI1105" s="145">
        <f t="shared" si="294"/>
        <v>43787</v>
      </c>
      <c r="AJ1105" s="144">
        <f t="shared" si="297"/>
        <v>1321</v>
      </c>
      <c r="AK1105" s="142">
        <v>1.0</v>
      </c>
      <c r="AL1105" s="146">
        <f t="shared" si="1039"/>
        <v>1321</v>
      </c>
      <c r="AM1105" s="168">
        <f t="shared" si="1494"/>
        <v>26</v>
      </c>
      <c r="AN1105" s="295"/>
      <c r="AO1105" s="295"/>
      <c r="AP1105" s="295"/>
      <c r="AQ1105" s="295"/>
      <c r="AR1105" s="295"/>
      <c r="AS1105" s="295"/>
      <c r="AT1105" s="295"/>
      <c r="AU1105" s="295"/>
      <c r="AV1105" s="295"/>
      <c r="AW1105" s="295"/>
      <c r="AX1105" s="295"/>
      <c r="AY1105" s="295"/>
      <c r="AZ1105" s="295"/>
      <c r="BA1105" s="295"/>
      <c r="BB1105" s="295"/>
    </row>
    <row r="1106">
      <c r="A1106" s="293" t="str">
        <f>Data!A42</f>
        <v>Frankston City Council</v>
      </c>
      <c r="B1106" s="140">
        <f>Data!E42</f>
        <v>43787</v>
      </c>
      <c r="C1106" s="210">
        <f>Data!D42+C1105</f>
        <v>6877617</v>
      </c>
      <c r="D1106" s="142">
        <f t="shared" ref="D1106:AC1106" si="1497">D1105</f>
        <v>23627056</v>
      </c>
      <c r="E1106" s="142">
        <f t="shared" si="1497"/>
        <v>6229645</v>
      </c>
      <c r="F1106" s="142">
        <f t="shared" si="1497"/>
        <v>57545675</v>
      </c>
      <c r="G1106" s="279">
        <f t="shared" si="1497"/>
        <v>30817800</v>
      </c>
      <c r="H1106" s="142">
        <f t="shared" si="1497"/>
        <v>2461294</v>
      </c>
      <c r="I1106" s="142">
        <f t="shared" si="1497"/>
        <v>22079643</v>
      </c>
      <c r="J1106" s="142">
        <f t="shared" si="1497"/>
        <v>4894244</v>
      </c>
      <c r="K1106" s="142">
        <f t="shared" si="1497"/>
        <v>11422676</v>
      </c>
      <c r="L1106" s="142">
        <f t="shared" si="1497"/>
        <v>66990000</v>
      </c>
      <c r="M1106" s="142">
        <f t="shared" si="1497"/>
        <v>785814</v>
      </c>
      <c r="N1106" s="279">
        <f t="shared" si="1497"/>
        <v>46740672</v>
      </c>
      <c r="O1106" s="142">
        <f t="shared" si="1497"/>
        <v>3559100</v>
      </c>
      <c r="P1106" s="142">
        <f t="shared" si="1497"/>
        <v>148000</v>
      </c>
      <c r="Q1106" s="142">
        <f t="shared" si="1497"/>
        <v>8858775</v>
      </c>
      <c r="R1106" s="142">
        <f t="shared" si="1497"/>
        <v>1371373</v>
      </c>
      <c r="S1106" s="142">
        <f t="shared" si="1497"/>
        <v>6147539</v>
      </c>
      <c r="T1106" s="142">
        <f t="shared" si="1497"/>
        <v>45478326</v>
      </c>
      <c r="U1106" s="142">
        <f t="shared" si="1497"/>
        <v>1571714</v>
      </c>
      <c r="V1106" s="142">
        <f t="shared" si="1497"/>
        <v>11465</v>
      </c>
      <c r="W1106" s="142">
        <f t="shared" si="1497"/>
        <v>200314</v>
      </c>
      <c r="X1106" s="142">
        <f t="shared" si="1497"/>
        <v>91773</v>
      </c>
      <c r="Y1106" s="142">
        <f t="shared" si="1497"/>
        <v>475701</v>
      </c>
      <c r="Z1106" s="142">
        <f t="shared" si="1497"/>
        <v>2194516</v>
      </c>
      <c r="AA1106" s="142">
        <f t="shared" si="1497"/>
        <v>1752286</v>
      </c>
      <c r="AB1106" s="279">
        <f t="shared" si="1497"/>
        <v>1645727</v>
      </c>
      <c r="AC1106" s="142">
        <f t="shared" si="1497"/>
        <v>169842227</v>
      </c>
      <c r="AD1106" s="142"/>
      <c r="AE1106" s="142"/>
      <c r="AF1106" s="142"/>
      <c r="AG1106" s="168" t="s">
        <v>974</v>
      </c>
      <c r="AH1106" s="144">
        <f t="shared" si="293"/>
        <v>523820972</v>
      </c>
      <c r="AI1106" s="145">
        <f t="shared" si="294"/>
        <v>43787</v>
      </c>
      <c r="AJ1106" s="144">
        <f t="shared" si="297"/>
        <v>1322</v>
      </c>
      <c r="AK1106" s="142">
        <v>1.0</v>
      </c>
      <c r="AL1106" s="146">
        <f t="shared" si="1039"/>
        <v>1322</v>
      </c>
      <c r="AM1106" s="168">
        <f>AM1103</f>
        <v>26</v>
      </c>
      <c r="AN1106" s="295"/>
      <c r="AO1106" s="295"/>
      <c r="AP1106" s="295"/>
      <c r="AQ1106" s="295"/>
      <c r="AR1106" s="295"/>
      <c r="AS1106" s="295"/>
      <c r="AT1106" s="295"/>
      <c r="AU1106" s="295"/>
      <c r="AV1106" s="295"/>
      <c r="AW1106" s="295"/>
      <c r="AX1106" s="295"/>
      <c r="AY1106" s="295"/>
      <c r="AZ1106" s="295"/>
      <c r="BA1106" s="295"/>
      <c r="BB1106" s="295"/>
    </row>
    <row r="1107">
      <c r="A1107" s="293" t="str">
        <f>Data!A1195</f>
        <v>Portland City Council</v>
      </c>
      <c r="B1107" s="140">
        <f>Data!E1195</f>
        <v>43787</v>
      </c>
      <c r="C1107" s="142">
        <f t="shared" ref="C1107:C1108" si="1499">C1106</f>
        <v>6877617</v>
      </c>
      <c r="D1107" s="210">
        <f>Data!D1195+D1106</f>
        <v>23693473</v>
      </c>
      <c r="E1107" s="142">
        <f t="shared" ref="E1107:AC1107" si="1498">E1106</f>
        <v>6229645</v>
      </c>
      <c r="F1107" s="142">
        <f t="shared" si="1498"/>
        <v>57545675</v>
      </c>
      <c r="G1107" s="142">
        <f t="shared" si="1498"/>
        <v>30817800</v>
      </c>
      <c r="H1107" s="142">
        <f t="shared" si="1498"/>
        <v>2461294</v>
      </c>
      <c r="I1107" s="142">
        <f t="shared" si="1498"/>
        <v>22079643</v>
      </c>
      <c r="J1107" s="142">
        <f t="shared" si="1498"/>
        <v>4894244</v>
      </c>
      <c r="K1107" s="142">
        <f t="shared" si="1498"/>
        <v>11422676</v>
      </c>
      <c r="L1107" s="142">
        <f t="shared" si="1498"/>
        <v>66990000</v>
      </c>
      <c r="M1107" s="142">
        <f t="shared" si="1498"/>
        <v>785814</v>
      </c>
      <c r="N1107" s="279">
        <f t="shared" si="1498"/>
        <v>46740672</v>
      </c>
      <c r="O1107" s="142">
        <f t="shared" si="1498"/>
        <v>3559100</v>
      </c>
      <c r="P1107" s="142">
        <f t="shared" si="1498"/>
        <v>148000</v>
      </c>
      <c r="Q1107" s="142">
        <f t="shared" si="1498"/>
        <v>8858775</v>
      </c>
      <c r="R1107" s="142">
        <f t="shared" si="1498"/>
        <v>1371373</v>
      </c>
      <c r="S1107" s="142">
        <f t="shared" si="1498"/>
        <v>6147539</v>
      </c>
      <c r="T1107" s="142">
        <f t="shared" si="1498"/>
        <v>45478326</v>
      </c>
      <c r="U1107" s="142">
        <f t="shared" si="1498"/>
        <v>1571714</v>
      </c>
      <c r="V1107" s="142">
        <f t="shared" si="1498"/>
        <v>11465</v>
      </c>
      <c r="W1107" s="142">
        <f t="shared" si="1498"/>
        <v>200314</v>
      </c>
      <c r="X1107" s="142">
        <f t="shared" si="1498"/>
        <v>91773</v>
      </c>
      <c r="Y1107" s="142">
        <f t="shared" si="1498"/>
        <v>475701</v>
      </c>
      <c r="Z1107" s="142">
        <f t="shared" si="1498"/>
        <v>2194516</v>
      </c>
      <c r="AA1107" s="142">
        <f t="shared" si="1498"/>
        <v>1752286</v>
      </c>
      <c r="AB1107" s="279">
        <f t="shared" si="1498"/>
        <v>1645727</v>
      </c>
      <c r="AC1107" s="142">
        <f t="shared" si="1498"/>
        <v>169842227</v>
      </c>
      <c r="AD1107" s="142"/>
      <c r="AE1107" s="142"/>
      <c r="AF1107" s="142"/>
      <c r="AG1107" s="168" t="s">
        <v>996</v>
      </c>
      <c r="AH1107" s="144">
        <f t="shared" si="293"/>
        <v>523887389</v>
      </c>
      <c r="AI1107" s="145">
        <f t="shared" si="294"/>
        <v>43787</v>
      </c>
      <c r="AJ1107" s="144">
        <f t="shared" si="297"/>
        <v>1323</v>
      </c>
      <c r="AK1107" s="142">
        <v>1.0</v>
      </c>
      <c r="AL1107" s="146">
        <f t="shared" si="1039"/>
        <v>1323</v>
      </c>
      <c r="AM1107" s="168">
        <f>AM1106</f>
        <v>26</v>
      </c>
      <c r="AN1107" s="295"/>
      <c r="AO1107" s="295"/>
      <c r="AP1107" s="295"/>
      <c r="AQ1107" s="295"/>
      <c r="AR1107" s="295"/>
      <c r="AS1107" s="295"/>
      <c r="AT1107" s="295"/>
      <c r="AU1107" s="295"/>
      <c r="AV1107" s="295"/>
      <c r="AW1107" s="295"/>
      <c r="AX1107" s="295"/>
      <c r="AY1107" s="295"/>
      <c r="AZ1107" s="295"/>
      <c r="BA1107" s="295"/>
      <c r="BB1107" s="295"/>
    </row>
    <row r="1108">
      <c r="A1108" s="293" t="str">
        <f>Data!A1142</f>
        <v>Bar Harbor Town Council</v>
      </c>
      <c r="B1108" s="140">
        <f>Data!E1142</f>
        <v>43788</v>
      </c>
      <c r="C1108" s="142">
        <f t="shared" si="1499"/>
        <v>6877617</v>
      </c>
      <c r="D1108" s="210">
        <f>Data!D1142+D1107</f>
        <v>23698907</v>
      </c>
      <c r="E1108" s="142">
        <f t="shared" ref="E1108:AC1108" si="1500">E1107</f>
        <v>6229645</v>
      </c>
      <c r="F1108" s="142">
        <f t="shared" si="1500"/>
        <v>57545675</v>
      </c>
      <c r="G1108" s="142">
        <f t="shared" si="1500"/>
        <v>30817800</v>
      </c>
      <c r="H1108" s="142">
        <f t="shared" si="1500"/>
        <v>2461294</v>
      </c>
      <c r="I1108" s="142">
        <f t="shared" si="1500"/>
        <v>22079643</v>
      </c>
      <c r="J1108" s="142">
        <f t="shared" si="1500"/>
        <v>4894244</v>
      </c>
      <c r="K1108" s="142">
        <f t="shared" si="1500"/>
        <v>11422676</v>
      </c>
      <c r="L1108" s="142">
        <f t="shared" si="1500"/>
        <v>66990000</v>
      </c>
      <c r="M1108" s="142">
        <f t="shared" si="1500"/>
        <v>785814</v>
      </c>
      <c r="N1108" s="279">
        <f t="shared" si="1500"/>
        <v>46740672</v>
      </c>
      <c r="O1108" s="142">
        <f t="shared" si="1500"/>
        <v>3559100</v>
      </c>
      <c r="P1108" s="142">
        <f t="shared" si="1500"/>
        <v>148000</v>
      </c>
      <c r="Q1108" s="142">
        <f t="shared" si="1500"/>
        <v>8858775</v>
      </c>
      <c r="R1108" s="142">
        <f t="shared" si="1500"/>
        <v>1371373</v>
      </c>
      <c r="S1108" s="142">
        <f t="shared" si="1500"/>
        <v>6147539</v>
      </c>
      <c r="T1108" s="142">
        <f t="shared" si="1500"/>
        <v>45478326</v>
      </c>
      <c r="U1108" s="142">
        <f t="shared" si="1500"/>
        <v>1571714</v>
      </c>
      <c r="V1108" s="142">
        <f t="shared" si="1500"/>
        <v>11465</v>
      </c>
      <c r="W1108" s="142">
        <f t="shared" si="1500"/>
        <v>200314</v>
      </c>
      <c r="X1108" s="142">
        <f t="shared" si="1500"/>
        <v>91773</v>
      </c>
      <c r="Y1108" s="142">
        <f t="shared" si="1500"/>
        <v>475701</v>
      </c>
      <c r="Z1108" s="142">
        <f t="shared" si="1500"/>
        <v>2194516</v>
      </c>
      <c r="AA1108" s="142">
        <f t="shared" si="1500"/>
        <v>1752286</v>
      </c>
      <c r="AB1108" s="279">
        <f t="shared" si="1500"/>
        <v>1645727</v>
      </c>
      <c r="AC1108" s="142">
        <f t="shared" si="1500"/>
        <v>169842227</v>
      </c>
      <c r="AD1108" s="142"/>
      <c r="AE1108" s="142"/>
      <c r="AF1108" s="142"/>
      <c r="AG1108" s="168" t="s">
        <v>996</v>
      </c>
      <c r="AH1108" s="144">
        <f t="shared" si="293"/>
        <v>523892823</v>
      </c>
      <c r="AI1108" s="145">
        <f t="shared" si="294"/>
        <v>43788</v>
      </c>
      <c r="AJ1108" s="144">
        <f t="shared" si="297"/>
        <v>1324</v>
      </c>
      <c r="AK1108" s="142">
        <v>1.0</v>
      </c>
      <c r="AL1108" s="146">
        <f t="shared" si="1039"/>
        <v>1324</v>
      </c>
      <c r="AM1108" s="168">
        <f t="shared" ref="AM1108:AM1112" si="1502">AM1106</f>
        <v>26</v>
      </c>
      <c r="AN1108" s="295"/>
      <c r="AO1108" s="295"/>
      <c r="AP1108" s="295"/>
      <c r="AQ1108" s="295"/>
      <c r="AR1108" s="295"/>
      <c r="AS1108" s="295"/>
      <c r="AT1108" s="295"/>
      <c r="AU1108" s="295"/>
      <c r="AV1108" s="295"/>
      <c r="AW1108" s="295"/>
      <c r="AX1108" s="295"/>
      <c r="AY1108" s="295"/>
      <c r="AZ1108" s="295"/>
      <c r="BA1108" s="295"/>
      <c r="BB1108" s="295"/>
    </row>
    <row r="1109">
      <c r="A1109" s="293" t="str">
        <f>Data!A41</f>
        <v>East Fremantle Town Council</v>
      </c>
      <c r="B1109" s="140">
        <f>Data!E41</f>
        <v>43788</v>
      </c>
      <c r="C1109" s="210">
        <f>Data!D41+C1108</f>
        <v>6885584</v>
      </c>
      <c r="D1109" s="142">
        <f t="shared" ref="D1109:AC1109" si="1501">D1108</f>
        <v>23698907</v>
      </c>
      <c r="E1109" s="142">
        <f t="shared" si="1501"/>
        <v>6229645</v>
      </c>
      <c r="F1109" s="142">
        <f t="shared" si="1501"/>
        <v>57545675</v>
      </c>
      <c r="G1109" s="142">
        <f t="shared" si="1501"/>
        <v>30817800</v>
      </c>
      <c r="H1109" s="142">
        <f t="shared" si="1501"/>
        <v>2461294</v>
      </c>
      <c r="I1109" s="142">
        <f t="shared" si="1501"/>
        <v>22079643</v>
      </c>
      <c r="J1109" s="142">
        <f t="shared" si="1501"/>
        <v>4894244</v>
      </c>
      <c r="K1109" s="142">
        <f t="shared" si="1501"/>
        <v>11422676</v>
      </c>
      <c r="L1109" s="142">
        <f t="shared" si="1501"/>
        <v>66990000</v>
      </c>
      <c r="M1109" s="142">
        <f t="shared" si="1501"/>
        <v>785814</v>
      </c>
      <c r="N1109" s="279">
        <f t="shared" si="1501"/>
        <v>46740672</v>
      </c>
      <c r="O1109" s="142">
        <f t="shared" si="1501"/>
        <v>3559100</v>
      </c>
      <c r="P1109" s="142">
        <f t="shared" si="1501"/>
        <v>148000</v>
      </c>
      <c r="Q1109" s="142">
        <f t="shared" si="1501"/>
        <v>8858775</v>
      </c>
      <c r="R1109" s="142">
        <f t="shared" si="1501"/>
        <v>1371373</v>
      </c>
      <c r="S1109" s="142">
        <f t="shared" si="1501"/>
        <v>6147539</v>
      </c>
      <c r="T1109" s="142">
        <f t="shared" si="1501"/>
        <v>45478326</v>
      </c>
      <c r="U1109" s="142">
        <f t="shared" si="1501"/>
        <v>1571714</v>
      </c>
      <c r="V1109" s="142">
        <f t="shared" si="1501"/>
        <v>11465</v>
      </c>
      <c r="W1109" s="142">
        <f t="shared" si="1501"/>
        <v>200314</v>
      </c>
      <c r="X1109" s="142">
        <f t="shared" si="1501"/>
        <v>91773</v>
      </c>
      <c r="Y1109" s="142">
        <f t="shared" si="1501"/>
        <v>475701</v>
      </c>
      <c r="Z1109" s="142">
        <f t="shared" si="1501"/>
        <v>2194516</v>
      </c>
      <c r="AA1109" s="142">
        <f t="shared" si="1501"/>
        <v>1752286</v>
      </c>
      <c r="AB1109" s="279">
        <f t="shared" si="1501"/>
        <v>1645727</v>
      </c>
      <c r="AC1109" s="142">
        <f t="shared" si="1501"/>
        <v>169842227</v>
      </c>
      <c r="AD1109" s="142"/>
      <c r="AE1109" s="142"/>
      <c r="AF1109" s="142"/>
      <c r="AG1109" s="168" t="s">
        <v>974</v>
      </c>
      <c r="AH1109" s="144">
        <f t="shared" si="293"/>
        <v>523900790</v>
      </c>
      <c r="AI1109" s="145">
        <f t="shared" si="294"/>
        <v>43788</v>
      </c>
      <c r="AJ1109" s="144">
        <f t="shared" si="297"/>
        <v>1325</v>
      </c>
      <c r="AK1109" s="142">
        <v>1.0</v>
      </c>
      <c r="AL1109" s="146">
        <f t="shared" si="1039"/>
        <v>1325</v>
      </c>
      <c r="AM1109" s="168">
        <f t="shared" si="1502"/>
        <v>26</v>
      </c>
      <c r="AN1109" s="295"/>
      <c r="AO1109" s="295"/>
      <c r="AP1109" s="295"/>
      <c r="AQ1109" s="295"/>
      <c r="AR1109" s="295"/>
      <c r="AS1109" s="295"/>
      <c r="AT1109" s="295"/>
      <c r="AU1109" s="295"/>
      <c r="AV1109" s="295"/>
      <c r="AW1109" s="295"/>
      <c r="AX1109" s="295"/>
      <c r="AY1109" s="295"/>
      <c r="AZ1109" s="295"/>
      <c r="BA1109" s="295"/>
      <c r="BB1109" s="295"/>
    </row>
    <row r="1110">
      <c r="A1110" s="293" t="str">
        <f>Data!A379</f>
        <v>Launceston Town Council</v>
      </c>
      <c r="B1110" s="140">
        <f>Data!E379</f>
        <v>43788</v>
      </c>
      <c r="C1110" s="142">
        <f t="shared" ref="C1110:AC1110" si="1503">C1109</f>
        <v>6885584</v>
      </c>
      <c r="D1110" s="142">
        <f t="shared" si="1503"/>
        <v>23698907</v>
      </c>
      <c r="E1110" s="142">
        <f t="shared" si="1503"/>
        <v>6229645</v>
      </c>
      <c r="F1110" s="176">
        <f t="shared" si="1503"/>
        <v>57545675</v>
      </c>
      <c r="G1110" s="142">
        <f t="shared" si="1503"/>
        <v>30817800</v>
      </c>
      <c r="H1110" s="142">
        <f t="shared" si="1503"/>
        <v>2461294</v>
      </c>
      <c r="I1110" s="142">
        <f t="shared" si="1503"/>
        <v>22079643</v>
      </c>
      <c r="J1110" s="142">
        <f t="shared" si="1503"/>
        <v>4894244</v>
      </c>
      <c r="K1110" s="142">
        <f t="shared" si="1503"/>
        <v>11422676</v>
      </c>
      <c r="L1110" s="142">
        <f t="shared" si="1503"/>
        <v>66990000</v>
      </c>
      <c r="M1110" s="142">
        <f t="shared" si="1503"/>
        <v>785814</v>
      </c>
      <c r="N1110" s="279">
        <f t="shared" si="1503"/>
        <v>46740672</v>
      </c>
      <c r="O1110" s="142">
        <f t="shared" si="1503"/>
        <v>3559100</v>
      </c>
      <c r="P1110" s="142">
        <f t="shared" si="1503"/>
        <v>148000</v>
      </c>
      <c r="Q1110" s="142">
        <f t="shared" si="1503"/>
        <v>8858775</v>
      </c>
      <c r="R1110" s="142">
        <f t="shared" si="1503"/>
        <v>1371373</v>
      </c>
      <c r="S1110" s="142">
        <f t="shared" si="1503"/>
        <v>6147539</v>
      </c>
      <c r="T1110" s="142">
        <f t="shared" si="1503"/>
        <v>45478326</v>
      </c>
      <c r="U1110" s="142">
        <f t="shared" si="1503"/>
        <v>1571714</v>
      </c>
      <c r="V1110" s="142">
        <f t="shared" si="1503"/>
        <v>11465</v>
      </c>
      <c r="W1110" s="142">
        <f t="shared" si="1503"/>
        <v>200314</v>
      </c>
      <c r="X1110" s="142">
        <f t="shared" si="1503"/>
        <v>91773</v>
      </c>
      <c r="Y1110" s="142">
        <f t="shared" si="1503"/>
        <v>475701</v>
      </c>
      <c r="Z1110" s="142">
        <f t="shared" si="1503"/>
        <v>2194516</v>
      </c>
      <c r="AA1110" s="142">
        <f t="shared" si="1503"/>
        <v>1752286</v>
      </c>
      <c r="AB1110" s="279">
        <f t="shared" si="1503"/>
        <v>1645727</v>
      </c>
      <c r="AC1110" s="142">
        <f t="shared" si="1503"/>
        <v>169842227</v>
      </c>
      <c r="AD1110" s="142"/>
      <c r="AE1110" s="142"/>
      <c r="AF1110" s="142"/>
      <c r="AG1110" s="168" t="s">
        <v>1284</v>
      </c>
      <c r="AH1110" s="144">
        <f t="shared" si="293"/>
        <v>523900790</v>
      </c>
      <c r="AI1110" s="145">
        <f t="shared" si="294"/>
        <v>43788</v>
      </c>
      <c r="AJ1110" s="144">
        <f t="shared" si="297"/>
        <v>1326</v>
      </c>
      <c r="AK1110" s="142">
        <v>1.0</v>
      </c>
      <c r="AL1110" s="146">
        <f t="shared" si="1039"/>
        <v>1326</v>
      </c>
      <c r="AM1110" s="168">
        <f t="shared" si="1502"/>
        <v>26</v>
      </c>
      <c r="AN1110" s="295"/>
      <c r="AO1110" s="295"/>
      <c r="AP1110" s="295"/>
      <c r="AQ1110" s="295"/>
      <c r="AR1110" s="295"/>
      <c r="AS1110" s="295"/>
      <c r="AT1110" s="295"/>
      <c r="AU1110" s="295"/>
      <c r="AV1110" s="295"/>
      <c r="AW1110" s="295"/>
      <c r="AX1110" s="295"/>
      <c r="AY1110" s="295"/>
      <c r="AZ1110" s="295"/>
      <c r="BA1110" s="295"/>
      <c r="BB1110" s="295"/>
    </row>
    <row r="1111">
      <c r="A1111" s="293" t="str">
        <f>Data!A241</f>
        <v>Chorley Borough Council</v>
      </c>
      <c r="B1111" s="140">
        <f>Data!E241</f>
        <v>43788</v>
      </c>
      <c r="C1111" s="142">
        <f t="shared" ref="C1111:E1111" si="1504">C1110</f>
        <v>6885584</v>
      </c>
      <c r="D1111" s="142">
        <f t="shared" si="1504"/>
        <v>23698907</v>
      </c>
      <c r="E1111" s="142">
        <f t="shared" si="1504"/>
        <v>6229645</v>
      </c>
      <c r="F1111" s="210">
        <f>Data!D241+F1110</f>
        <v>57662496</v>
      </c>
      <c r="G1111" s="142">
        <f t="shared" ref="G1111:AC1111" si="1505">G1110</f>
        <v>30817800</v>
      </c>
      <c r="H1111" s="142">
        <f t="shared" si="1505"/>
        <v>2461294</v>
      </c>
      <c r="I1111" s="142">
        <f t="shared" si="1505"/>
        <v>22079643</v>
      </c>
      <c r="J1111" s="142">
        <f t="shared" si="1505"/>
        <v>4894244</v>
      </c>
      <c r="K1111" s="142">
        <f t="shared" si="1505"/>
        <v>11422676</v>
      </c>
      <c r="L1111" s="142">
        <f t="shared" si="1505"/>
        <v>66990000</v>
      </c>
      <c r="M1111" s="142">
        <f t="shared" si="1505"/>
        <v>785814</v>
      </c>
      <c r="N1111" s="279">
        <f t="shared" si="1505"/>
        <v>46740672</v>
      </c>
      <c r="O1111" s="142">
        <f t="shared" si="1505"/>
        <v>3559100</v>
      </c>
      <c r="P1111" s="142">
        <f t="shared" si="1505"/>
        <v>148000</v>
      </c>
      <c r="Q1111" s="142">
        <f t="shared" si="1505"/>
        <v>8858775</v>
      </c>
      <c r="R1111" s="142">
        <f t="shared" si="1505"/>
        <v>1371373</v>
      </c>
      <c r="S1111" s="142">
        <f t="shared" si="1505"/>
        <v>6147539</v>
      </c>
      <c r="T1111" s="142">
        <f t="shared" si="1505"/>
        <v>45478326</v>
      </c>
      <c r="U1111" s="142">
        <f t="shared" si="1505"/>
        <v>1571714</v>
      </c>
      <c r="V1111" s="142">
        <f t="shared" si="1505"/>
        <v>11465</v>
      </c>
      <c r="W1111" s="142">
        <f t="shared" si="1505"/>
        <v>200314</v>
      </c>
      <c r="X1111" s="142">
        <f t="shared" si="1505"/>
        <v>91773</v>
      </c>
      <c r="Y1111" s="142">
        <f t="shared" si="1505"/>
        <v>475701</v>
      </c>
      <c r="Z1111" s="142">
        <f t="shared" si="1505"/>
        <v>2194516</v>
      </c>
      <c r="AA1111" s="142">
        <f t="shared" si="1505"/>
        <v>1752286</v>
      </c>
      <c r="AB1111" s="279">
        <f t="shared" si="1505"/>
        <v>1645727</v>
      </c>
      <c r="AC1111" s="142">
        <f t="shared" si="1505"/>
        <v>169842227</v>
      </c>
      <c r="AD1111" s="142"/>
      <c r="AE1111" s="142"/>
      <c r="AF1111" s="142"/>
      <c r="AG1111" s="168" t="s">
        <v>1284</v>
      </c>
      <c r="AH1111" s="144">
        <f t="shared" si="293"/>
        <v>524017611</v>
      </c>
      <c r="AI1111" s="145">
        <f t="shared" si="294"/>
        <v>43788</v>
      </c>
      <c r="AJ1111" s="144">
        <f t="shared" si="297"/>
        <v>1327</v>
      </c>
      <c r="AK1111" s="142">
        <v>1.0</v>
      </c>
      <c r="AL1111" s="146">
        <f t="shared" si="1039"/>
        <v>1327</v>
      </c>
      <c r="AM1111" s="168">
        <f t="shared" si="1502"/>
        <v>26</v>
      </c>
      <c r="AN1111" s="295"/>
      <c r="AO1111" s="295"/>
      <c r="AP1111" s="295"/>
      <c r="AQ1111" s="295"/>
      <c r="AR1111" s="295"/>
      <c r="AS1111" s="295"/>
      <c r="AT1111" s="295"/>
      <c r="AU1111" s="295"/>
      <c r="AV1111" s="295"/>
      <c r="AW1111" s="295"/>
      <c r="AX1111" s="295"/>
      <c r="AY1111" s="295"/>
      <c r="AZ1111" s="295"/>
      <c r="BA1111" s="295"/>
      <c r="BB1111" s="295"/>
    </row>
    <row r="1112">
      <c r="A1112" s="293" t="str">
        <f>Data!A138</f>
        <v>Ganshoren Municipal Council</v>
      </c>
      <c r="B1112" s="140">
        <f>Data!E138</f>
        <v>43790</v>
      </c>
      <c r="C1112" s="142">
        <f t="shared" ref="C1112:L1112" si="1506">C1111</f>
        <v>6885584</v>
      </c>
      <c r="D1112" s="142">
        <f t="shared" si="1506"/>
        <v>23698907</v>
      </c>
      <c r="E1112" s="142">
        <f t="shared" si="1506"/>
        <v>6229645</v>
      </c>
      <c r="F1112" s="142">
        <f t="shared" si="1506"/>
        <v>57662496</v>
      </c>
      <c r="G1112" s="142">
        <f t="shared" si="1506"/>
        <v>30817800</v>
      </c>
      <c r="H1112" s="142">
        <f t="shared" si="1506"/>
        <v>2461294</v>
      </c>
      <c r="I1112" s="142">
        <f t="shared" si="1506"/>
        <v>22079643</v>
      </c>
      <c r="J1112" s="142">
        <f t="shared" si="1506"/>
        <v>4894244</v>
      </c>
      <c r="K1112" s="142">
        <f t="shared" si="1506"/>
        <v>11422676</v>
      </c>
      <c r="L1112" s="142">
        <f t="shared" si="1506"/>
        <v>66990000</v>
      </c>
      <c r="M1112" s="210">
        <f>Data!D138+M1111</f>
        <v>810679</v>
      </c>
      <c r="N1112" s="279">
        <f t="shared" ref="N1112:AC1112" si="1507">N1111</f>
        <v>46740672</v>
      </c>
      <c r="O1112" s="142">
        <f t="shared" si="1507"/>
        <v>3559100</v>
      </c>
      <c r="P1112" s="142">
        <f t="shared" si="1507"/>
        <v>148000</v>
      </c>
      <c r="Q1112" s="142">
        <f t="shared" si="1507"/>
        <v>8858775</v>
      </c>
      <c r="R1112" s="142">
        <f t="shared" si="1507"/>
        <v>1371373</v>
      </c>
      <c r="S1112" s="142">
        <f t="shared" si="1507"/>
        <v>6147539</v>
      </c>
      <c r="T1112" s="142">
        <f t="shared" si="1507"/>
        <v>45478326</v>
      </c>
      <c r="U1112" s="142">
        <f t="shared" si="1507"/>
        <v>1571714</v>
      </c>
      <c r="V1112" s="142">
        <f t="shared" si="1507"/>
        <v>11465</v>
      </c>
      <c r="W1112" s="142">
        <f t="shared" si="1507"/>
        <v>200314</v>
      </c>
      <c r="X1112" s="142">
        <f t="shared" si="1507"/>
        <v>91773</v>
      </c>
      <c r="Y1112" s="142">
        <f t="shared" si="1507"/>
        <v>475701</v>
      </c>
      <c r="Z1112" s="142">
        <f t="shared" si="1507"/>
        <v>2194516</v>
      </c>
      <c r="AA1112" s="142">
        <f t="shared" si="1507"/>
        <v>1752286</v>
      </c>
      <c r="AB1112" s="279">
        <f t="shared" si="1507"/>
        <v>1645727</v>
      </c>
      <c r="AC1112" s="142">
        <f t="shared" si="1507"/>
        <v>169842227</v>
      </c>
      <c r="AD1112" s="142"/>
      <c r="AE1112" s="142"/>
      <c r="AF1112" s="142"/>
      <c r="AG1112" s="168" t="s">
        <v>1757</v>
      </c>
      <c r="AH1112" s="144">
        <f t="shared" si="293"/>
        <v>524042476</v>
      </c>
      <c r="AI1112" s="145">
        <f t="shared" si="294"/>
        <v>43790</v>
      </c>
      <c r="AJ1112" s="144">
        <f t="shared" si="297"/>
        <v>1328</v>
      </c>
      <c r="AK1112" s="142">
        <v>1.0</v>
      </c>
      <c r="AL1112" s="146">
        <f t="shared" si="1039"/>
        <v>1328</v>
      </c>
      <c r="AM1112" s="168">
        <f t="shared" si="1502"/>
        <v>26</v>
      </c>
      <c r="AN1112" s="295"/>
      <c r="AO1112" s="295"/>
      <c r="AP1112" s="295"/>
      <c r="AQ1112" s="295"/>
      <c r="AR1112" s="295"/>
      <c r="AS1112" s="295"/>
      <c r="AT1112" s="295"/>
      <c r="AU1112" s="295"/>
      <c r="AV1112" s="295"/>
      <c r="AW1112" s="295"/>
      <c r="AX1112" s="295"/>
      <c r="AY1112" s="295"/>
      <c r="AZ1112" s="295"/>
      <c r="BA1112" s="295"/>
      <c r="BB1112" s="295"/>
    </row>
    <row r="1113">
      <c r="A1113" s="293" t="str">
        <f>Data!A1179</f>
        <v>Miami City Commission</v>
      </c>
      <c r="B1113" s="140">
        <f>Data!E1179</f>
        <v>43790</v>
      </c>
      <c r="C1113" s="142">
        <f t="shared" ref="C1113:C1124" si="1509">C1112</f>
        <v>6885584</v>
      </c>
      <c r="D1113" s="210">
        <f>Data!D1179+D1112</f>
        <v>24169821</v>
      </c>
      <c r="E1113" s="142">
        <f t="shared" ref="E1113:AC1113" si="1508">E1112</f>
        <v>6229645</v>
      </c>
      <c r="F1113" s="142">
        <f t="shared" si="1508"/>
        <v>57662496</v>
      </c>
      <c r="G1113" s="142">
        <f t="shared" si="1508"/>
        <v>30817800</v>
      </c>
      <c r="H1113" s="142">
        <f t="shared" si="1508"/>
        <v>2461294</v>
      </c>
      <c r="I1113" s="142">
        <f t="shared" si="1508"/>
        <v>22079643</v>
      </c>
      <c r="J1113" s="142">
        <f t="shared" si="1508"/>
        <v>4894244</v>
      </c>
      <c r="K1113" s="142">
        <f t="shared" si="1508"/>
        <v>11422676</v>
      </c>
      <c r="L1113" s="142">
        <f t="shared" si="1508"/>
        <v>66990000</v>
      </c>
      <c r="M1113" s="142">
        <f t="shared" si="1508"/>
        <v>810679</v>
      </c>
      <c r="N1113" s="279">
        <f t="shared" si="1508"/>
        <v>46740672</v>
      </c>
      <c r="O1113" s="142">
        <f t="shared" si="1508"/>
        <v>3559100</v>
      </c>
      <c r="P1113" s="142">
        <f t="shared" si="1508"/>
        <v>148000</v>
      </c>
      <c r="Q1113" s="142">
        <f t="shared" si="1508"/>
        <v>8858775</v>
      </c>
      <c r="R1113" s="142">
        <f t="shared" si="1508"/>
        <v>1371373</v>
      </c>
      <c r="S1113" s="142">
        <f t="shared" si="1508"/>
        <v>6147539</v>
      </c>
      <c r="T1113" s="142">
        <f t="shared" si="1508"/>
        <v>45478326</v>
      </c>
      <c r="U1113" s="142">
        <f t="shared" si="1508"/>
        <v>1571714</v>
      </c>
      <c r="V1113" s="142">
        <f t="shared" si="1508"/>
        <v>11465</v>
      </c>
      <c r="W1113" s="142">
        <f t="shared" si="1508"/>
        <v>200314</v>
      </c>
      <c r="X1113" s="142">
        <f t="shared" si="1508"/>
        <v>91773</v>
      </c>
      <c r="Y1113" s="142">
        <f t="shared" si="1508"/>
        <v>475701</v>
      </c>
      <c r="Z1113" s="142">
        <f t="shared" si="1508"/>
        <v>2194516</v>
      </c>
      <c r="AA1113" s="142">
        <f t="shared" si="1508"/>
        <v>1752286</v>
      </c>
      <c r="AB1113" s="279">
        <f t="shared" si="1508"/>
        <v>1645727</v>
      </c>
      <c r="AC1113" s="142">
        <f t="shared" si="1508"/>
        <v>169842227</v>
      </c>
      <c r="AD1113" s="142"/>
      <c r="AE1113" s="142"/>
      <c r="AF1113" s="142"/>
      <c r="AG1113" s="168" t="s">
        <v>996</v>
      </c>
      <c r="AH1113" s="144">
        <f t="shared" si="293"/>
        <v>524513390</v>
      </c>
      <c r="AI1113" s="145">
        <f t="shared" si="294"/>
        <v>43790</v>
      </c>
      <c r="AJ1113" s="144">
        <f t="shared" si="297"/>
        <v>1329</v>
      </c>
      <c r="AK1113" s="142">
        <v>1.0</v>
      </c>
      <c r="AL1113" s="146">
        <f t="shared" si="1039"/>
        <v>1329</v>
      </c>
      <c r="AM1113" s="168">
        <f t="shared" ref="AM1113:AM1116" si="1511">AM1108</f>
        <v>26</v>
      </c>
      <c r="AN1113" s="295"/>
      <c r="AO1113" s="295"/>
      <c r="AP1113" s="295"/>
      <c r="AQ1113" s="295"/>
      <c r="AR1113" s="295"/>
      <c r="AS1113" s="295"/>
      <c r="AT1113" s="295"/>
      <c r="AU1113" s="295"/>
      <c r="AV1113" s="295"/>
      <c r="AW1113" s="295"/>
      <c r="AX1113" s="295"/>
      <c r="AY1113" s="295"/>
      <c r="AZ1113" s="295"/>
      <c r="BA1113" s="295"/>
      <c r="BB1113" s="295"/>
    </row>
    <row r="1114">
      <c r="A1114" s="293" t="str">
        <f>Data!A1165</f>
        <v>Gainesville City Council</v>
      </c>
      <c r="B1114" s="140">
        <f>Data!E1165</f>
        <v>43790</v>
      </c>
      <c r="C1114" s="142">
        <f t="shared" si="1509"/>
        <v>6885584</v>
      </c>
      <c r="D1114" s="210">
        <f>Data!D1165+D1113</f>
        <v>24303678</v>
      </c>
      <c r="E1114" s="142">
        <f t="shared" ref="E1114:AC1114" si="1510">E1113</f>
        <v>6229645</v>
      </c>
      <c r="F1114" s="142">
        <f t="shared" si="1510"/>
        <v>57662496</v>
      </c>
      <c r="G1114" s="142">
        <f t="shared" si="1510"/>
        <v>30817800</v>
      </c>
      <c r="H1114" s="142">
        <f t="shared" si="1510"/>
        <v>2461294</v>
      </c>
      <c r="I1114" s="142">
        <f t="shared" si="1510"/>
        <v>22079643</v>
      </c>
      <c r="J1114" s="142">
        <f t="shared" si="1510"/>
        <v>4894244</v>
      </c>
      <c r="K1114" s="142">
        <f t="shared" si="1510"/>
        <v>11422676</v>
      </c>
      <c r="L1114" s="142">
        <f t="shared" si="1510"/>
        <v>66990000</v>
      </c>
      <c r="M1114" s="142">
        <f t="shared" si="1510"/>
        <v>810679</v>
      </c>
      <c r="N1114" s="279">
        <f t="shared" si="1510"/>
        <v>46740672</v>
      </c>
      <c r="O1114" s="142">
        <f t="shared" si="1510"/>
        <v>3559100</v>
      </c>
      <c r="P1114" s="142">
        <f t="shared" si="1510"/>
        <v>148000</v>
      </c>
      <c r="Q1114" s="142">
        <f t="shared" si="1510"/>
        <v>8858775</v>
      </c>
      <c r="R1114" s="142">
        <f t="shared" si="1510"/>
        <v>1371373</v>
      </c>
      <c r="S1114" s="142">
        <f t="shared" si="1510"/>
        <v>6147539</v>
      </c>
      <c r="T1114" s="142">
        <f t="shared" si="1510"/>
        <v>45478326</v>
      </c>
      <c r="U1114" s="142">
        <f t="shared" si="1510"/>
        <v>1571714</v>
      </c>
      <c r="V1114" s="142">
        <f t="shared" si="1510"/>
        <v>11465</v>
      </c>
      <c r="W1114" s="142">
        <f t="shared" si="1510"/>
        <v>200314</v>
      </c>
      <c r="X1114" s="142">
        <f t="shared" si="1510"/>
        <v>91773</v>
      </c>
      <c r="Y1114" s="142">
        <f t="shared" si="1510"/>
        <v>475701</v>
      </c>
      <c r="Z1114" s="142">
        <f t="shared" si="1510"/>
        <v>2194516</v>
      </c>
      <c r="AA1114" s="142">
        <f t="shared" si="1510"/>
        <v>1752286</v>
      </c>
      <c r="AB1114" s="279">
        <f t="shared" si="1510"/>
        <v>1645727</v>
      </c>
      <c r="AC1114" s="142">
        <f t="shared" si="1510"/>
        <v>169842227</v>
      </c>
      <c r="AD1114" s="142"/>
      <c r="AE1114" s="142"/>
      <c r="AF1114" s="142"/>
      <c r="AG1114" s="168" t="s">
        <v>996</v>
      </c>
      <c r="AH1114" s="144">
        <f t="shared" si="293"/>
        <v>524647247</v>
      </c>
      <c r="AI1114" s="145">
        <f t="shared" si="294"/>
        <v>43790</v>
      </c>
      <c r="AJ1114" s="144">
        <f t="shared" si="297"/>
        <v>1330</v>
      </c>
      <c r="AK1114" s="142">
        <v>1.0</v>
      </c>
      <c r="AL1114" s="146">
        <f t="shared" si="1039"/>
        <v>1330</v>
      </c>
      <c r="AM1114" s="168">
        <f t="shared" si="1511"/>
        <v>26</v>
      </c>
      <c r="AN1114" s="295"/>
      <c r="AO1114" s="295"/>
      <c r="AP1114" s="295"/>
      <c r="AQ1114" s="295"/>
      <c r="AR1114" s="295"/>
      <c r="AS1114" s="295"/>
      <c r="AT1114" s="295"/>
      <c r="AU1114" s="295"/>
      <c r="AV1114" s="295"/>
      <c r="AW1114" s="295"/>
      <c r="AX1114" s="295"/>
      <c r="AY1114" s="295"/>
      <c r="AZ1114" s="295"/>
      <c r="BA1114" s="295"/>
      <c r="BB1114" s="295"/>
    </row>
    <row r="1115">
      <c r="A1115" s="293" t="str">
        <f>Data!A861</f>
        <v>6th District of Budapest - Terézváros</v>
      </c>
      <c r="B1115" s="140">
        <f>Data!E861</f>
        <v>43790</v>
      </c>
      <c r="C1115" s="142">
        <f t="shared" si="1509"/>
        <v>6885584</v>
      </c>
      <c r="D1115" s="142">
        <f t="shared" ref="D1115:AC1115" si="1512">D1114</f>
        <v>24303678</v>
      </c>
      <c r="E1115" s="142">
        <f t="shared" si="1512"/>
        <v>6229645</v>
      </c>
      <c r="F1115" s="142">
        <f t="shared" si="1512"/>
        <v>57662496</v>
      </c>
      <c r="G1115" s="142">
        <f t="shared" si="1512"/>
        <v>30817800</v>
      </c>
      <c r="H1115" s="142">
        <f t="shared" si="1512"/>
        <v>2461294</v>
      </c>
      <c r="I1115" s="142">
        <f t="shared" si="1512"/>
        <v>22079643</v>
      </c>
      <c r="J1115" s="142">
        <f t="shared" si="1512"/>
        <v>4894244</v>
      </c>
      <c r="K1115" s="142">
        <f t="shared" si="1512"/>
        <v>11422676</v>
      </c>
      <c r="L1115" s="142">
        <f t="shared" si="1512"/>
        <v>66990000</v>
      </c>
      <c r="M1115" s="142">
        <f t="shared" si="1512"/>
        <v>810679</v>
      </c>
      <c r="N1115" s="279">
        <f t="shared" si="1512"/>
        <v>46740672</v>
      </c>
      <c r="O1115" s="142">
        <f t="shared" si="1512"/>
        <v>3559100</v>
      </c>
      <c r="P1115" s="142">
        <f t="shared" si="1512"/>
        <v>148000</v>
      </c>
      <c r="Q1115" s="142">
        <f t="shared" si="1512"/>
        <v>8858775</v>
      </c>
      <c r="R1115" s="142">
        <f t="shared" si="1512"/>
        <v>1371373</v>
      </c>
      <c r="S1115" s="142">
        <f t="shared" si="1512"/>
        <v>6147539</v>
      </c>
      <c r="T1115" s="142">
        <f t="shared" si="1512"/>
        <v>45478326</v>
      </c>
      <c r="U1115" s="142">
        <f t="shared" si="1512"/>
        <v>1571714</v>
      </c>
      <c r="V1115" s="142">
        <f t="shared" si="1512"/>
        <v>11465</v>
      </c>
      <c r="W1115" s="142">
        <f t="shared" si="1512"/>
        <v>200314</v>
      </c>
      <c r="X1115" s="142">
        <f t="shared" si="1512"/>
        <v>91773</v>
      </c>
      <c r="Y1115" s="142">
        <f t="shared" si="1512"/>
        <v>475701</v>
      </c>
      <c r="Z1115" s="142">
        <f t="shared" si="1512"/>
        <v>2194516</v>
      </c>
      <c r="AA1115" s="176">
        <f t="shared" si="1512"/>
        <v>1752286</v>
      </c>
      <c r="AB1115" s="279">
        <f t="shared" si="1512"/>
        <v>1645727</v>
      </c>
      <c r="AC1115" s="142">
        <f t="shared" si="1512"/>
        <v>169842227</v>
      </c>
      <c r="AD1115" s="142"/>
      <c r="AE1115" s="142"/>
      <c r="AF1115" s="142"/>
      <c r="AG1115" s="168" t="s">
        <v>2812</v>
      </c>
      <c r="AH1115" s="144">
        <f t="shared" si="293"/>
        <v>524647247</v>
      </c>
      <c r="AI1115" s="145">
        <f t="shared" si="294"/>
        <v>43790</v>
      </c>
      <c r="AJ1115" s="144">
        <f t="shared" si="297"/>
        <v>1331</v>
      </c>
      <c r="AK1115" s="142">
        <v>1.0</v>
      </c>
      <c r="AL1115" s="146">
        <f t="shared" si="1039"/>
        <v>1331</v>
      </c>
      <c r="AM1115" s="168">
        <f t="shared" si="1511"/>
        <v>26</v>
      </c>
      <c r="AN1115" s="295"/>
      <c r="AO1115" s="295"/>
      <c r="AP1115" s="295"/>
      <c r="AQ1115" s="295"/>
      <c r="AR1115" s="295"/>
      <c r="AS1115" s="295"/>
      <c r="AT1115" s="295"/>
      <c r="AU1115" s="295"/>
      <c r="AV1115" s="295"/>
      <c r="AW1115" s="295"/>
      <c r="AX1115" s="295"/>
      <c r="AY1115" s="295"/>
      <c r="AZ1115" s="295"/>
      <c r="BA1115" s="295"/>
      <c r="BB1115" s="295"/>
    </row>
    <row r="1116">
      <c r="A1116" s="293" t="str">
        <f>Data!A802</f>
        <v>Kalbe Town Council</v>
      </c>
      <c r="B1116" s="140">
        <f>Data!E802</f>
        <v>43790</v>
      </c>
      <c r="C1116" s="142">
        <f t="shared" si="1509"/>
        <v>6885584</v>
      </c>
      <c r="D1116" s="142">
        <f t="shared" ref="D1116:J1116" si="1513">D1115</f>
        <v>24303678</v>
      </c>
      <c r="E1116" s="142">
        <f t="shared" si="1513"/>
        <v>6229645</v>
      </c>
      <c r="F1116" s="142">
        <f t="shared" si="1513"/>
        <v>57662496</v>
      </c>
      <c r="G1116" s="142">
        <f t="shared" si="1513"/>
        <v>30817800</v>
      </c>
      <c r="H1116" s="142">
        <f t="shared" si="1513"/>
        <v>2461294</v>
      </c>
      <c r="I1116" s="142">
        <f t="shared" si="1513"/>
        <v>22079643</v>
      </c>
      <c r="J1116" s="142">
        <f t="shared" si="1513"/>
        <v>4894244</v>
      </c>
      <c r="K1116" s="210">
        <f>Data!D802+K1115</f>
        <v>11430270</v>
      </c>
      <c r="L1116" s="142">
        <f t="shared" ref="L1116:AC1116" si="1514">L1115</f>
        <v>66990000</v>
      </c>
      <c r="M1116" s="142">
        <f t="shared" si="1514"/>
        <v>810679</v>
      </c>
      <c r="N1116" s="279">
        <f t="shared" si="1514"/>
        <v>46740672</v>
      </c>
      <c r="O1116" s="142">
        <f t="shared" si="1514"/>
        <v>3559100</v>
      </c>
      <c r="P1116" s="142">
        <f t="shared" si="1514"/>
        <v>148000</v>
      </c>
      <c r="Q1116" s="142">
        <f t="shared" si="1514"/>
        <v>8858775</v>
      </c>
      <c r="R1116" s="142">
        <f t="shared" si="1514"/>
        <v>1371373</v>
      </c>
      <c r="S1116" s="142">
        <f t="shared" si="1514"/>
        <v>6147539</v>
      </c>
      <c r="T1116" s="142">
        <f t="shared" si="1514"/>
        <v>45478326</v>
      </c>
      <c r="U1116" s="142">
        <f t="shared" si="1514"/>
        <v>1571714</v>
      </c>
      <c r="V1116" s="142">
        <f t="shared" si="1514"/>
        <v>11465</v>
      </c>
      <c r="W1116" s="142">
        <f t="shared" si="1514"/>
        <v>200314</v>
      </c>
      <c r="X1116" s="142">
        <f t="shared" si="1514"/>
        <v>91773</v>
      </c>
      <c r="Y1116" s="142">
        <f t="shared" si="1514"/>
        <v>475701</v>
      </c>
      <c r="Z1116" s="142">
        <f t="shared" si="1514"/>
        <v>2194516</v>
      </c>
      <c r="AA1116" s="142">
        <f t="shared" si="1514"/>
        <v>1752286</v>
      </c>
      <c r="AB1116" s="279">
        <f t="shared" si="1514"/>
        <v>1645727</v>
      </c>
      <c r="AC1116" s="142">
        <f t="shared" si="1514"/>
        <v>169842227</v>
      </c>
      <c r="AD1116" s="142"/>
      <c r="AE1116" s="142"/>
      <c r="AF1116" s="142"/>
      <c r="AG1116" s="168" t="s">
        <v>2360</v>
      </c>
      <c r="AH1116" s="144">
        <f t="shared" si="293"/>
        <v>524654841</v>
      </c>
      <c r="AI1116" s="145">
        <f t="shared" si="294"/>
        <v>43790</v>
      </c>
      <c r="AJ1116" s="144">
        <f t="shared" si="297"/>
        <v>1332</v>
      </c>
      <c r="AK1116" s="142">
        <v>1.0</v>
      </c>
      <c r="AL1116" s="146">
        <f t="shared" si="1039"/>
        <v>1332</v>
      </c>
      <c r="AM1116" s="168">
        <f t="shared" si="1511"/>
        <v>26</v>
      </c>
      <c r="AN1116" s="295"/>
      <c r="AO1116" s="295"/>
      <c r="AP1116" s="295"/>
      <c r="AQ1116" s="295"/>
      <c r="AR1116" s="295"/>
      <c r="AS1116" s="295"/>
      <c r="AT1116" s="295"/>
      <c r="AU1116" s="295"/>
      <c r="AV1116" s="295"/>
      <c r="AW1116" s="295"/>
      <c r="AX1116" s="295"/>
      <c r="AY1116" s="295"/>
      <c r="AZ1116" s="295"/>
      <c r="BA1116" s="295"/>
      <c r="BB1116" s="295"/>
    </row>
    <row r="1117">
      <c r="A1117" s="293" t="str">
        <f>Data!A634</f>
        <v>Cobourg Town Council</v>
      </c>
      <c r="B1117" s="140">
        <f>Data!E634</f>
        <v>43794</v>
      </c>
      <c r="C1117" s="142">
        <f t="shared" si="1509"/>
        <v>6885584</v>
      </c>
      <c r="D1117" s="142">
        <f t="shared" ref="D1117:AC1117" si="1515">D1116</f>
        <v>24303678</v>
      </c>
      <c r="E1117" s="142">
        <f t="shared" si="1515"/>
        <v>6229645</v>
      </c>
      <c r="F1117" s="142">
        <f t="shared" si="1515"/>
        <v>57662496</v>
      </c>
      <c r="G1117" s="176">
        <f t="shared" si="1515"/>
        <v>30817800</v>
      </c>
      <c r="H1117" s="142">
        <f t="shared" si="1515"/>
        <v>2461294</v>
      </c>
      <c r="I1117" s="142">
        <f t="shared" si="1515"/>
        <v>22079643</v>
      </c>
      <c r="J1117" s="142">
        <f t="shared" si="1515"/>
        <v>4894244</v>
      </c>
      <c r="K1117" s="142">
        <f t="shared" si="1515"/>
        <v>11430270</v>
      </c>
      <c r="L1117" s="142">
        <f t="shared" si="1515"/>
        <v>66990000</v>
      </c>
      <c r="M1117" s="142">
        <f t="shared" si="1515"/>
        <v>810679</v>
      </c>
      <c r="N1117" s="279">
        <f t="shared" si="1515"/>
        <v>46740672</v>
      </c>
      <c r="O1117" s="142">
        <f t="shared" si="1515"/>
        <v>3559100</v>
      </c>
      <c r="P1117" s="142">
        <f t="shared" si="1515"/>
        <v>148000</v>
      </c>
      <c r="Q1117" s="142">
        <f t="shared" si="1515"/>
        <v>8858775</v>
      </c>
      <c r="R1117" s="142">
        <f t="shared" si="1515"/>
        <v>1371373</v>
      </c>
      <c r="S1117" s="142">
        <f t="shared" si="1515"/>
        <v>6147539</v>
      </c>
      <c r="T1117" s="142">
        <f t="shared" si="1515"/>
        <v>45478326</v>
      </c>
      <c r="U1117" s="142">
        <f t="shared" si="1515"/>
        <v>1571714</v>
      </c>
      <c r="V1117" s="142">
        <f t="shared" si="1515"/>
        <v>11465</v>
      </c>
      <c r="W1117" s="142">
        <f t="shared" si="1515"/>
        <v>200314</v>
      </c>
      <c r="X1117" s="142">
        <f t="shared" si="1515"/>
        <v>91773</v>
      </c>
      <c r="Y1117" s="142">
        <f t="shared" si="1515"/>
        <v>475701</v>
      </c>
      <c r="Z1117" s="142">
        <f t="shared" si="1515"/>
        <v>2194516</v>
      </c>
      <c r="AA1117" s="142">
        <f t="shared" si="1515"/>
        <v>1752286</v>
      </c>
      <c r="AB1117" s="279">
        <f t="shared" si="1515"/>
        <v>1645727</v>
      </c>
      <c r="AC1117" s="142">
        <f t="shared" si="1515"/>
        <v>169842227</v>
      </c>
      <c r="AD1117" s="142"/>
      <c r="AE1117" s="142"/>
      <c r="AF1117" s="142"/>
      <c r="AG1117" s="168" t="s">
        <v>1206</v>
      </c>
      <c r="AH1117" s="144">
        <f t="shared" si="293"/>
        <v>524654841</v>
      </c>
      <c r="AI1117" s="145">
        <f t="shared" si="294"/>
        <v>43794</v>
      </c>
      <c r="AJ1117" s="144">
        <f t="shared" si="297"/>
        <v>1333</v>
      </c>
      <c r="AK1117" s="142">
        <v>1.0</v>
      </c>
      <c r="AL1117" s="146">
        <f t="shared" si="1039"/>
        <v>1333</v>
      </c>
      <c r="AM1117" s="168">
        <f t="shared" ref="AM1117:AM1118" si="1517">AM1113</f>
        <v>26</v>
      </c>
      <c r="AN1117" s="295"/>
      <c r="AO1117" s="295"/>
      <c r="AP1117" s="295"/>
      <c r="AQ1117" s="295"/>
      <c r="AR1117" s="295"/>
      <c r="AS1117" s="295"/>
      <c r="AT1117" s="295"/>
      <c r="AU1117" s="295"/>
      <c r="AV1117" s="295"/>
      <c r="AW1117" s="295"/>
      <c r="AX1117" s="295"/>
      <c r="AY1117" s="295"/>
      <c r="AZ1117" s="295"/>
      <c r="BA1117" s="295"/>
      <c r="BB1117" s="295"/>
    </row>
    <row r="1118">
      <c r="A1118" s="293" t="str">
        <f>Data!A624</f>
        <v>Brant County Council</v>
      </c>
      <c r="B1118" s="140">
        <f>Data!E624</f>
        <v>43795</v>
      </c>
      <c r="C1118" s="142">
        <f t="shared" si="1509"/>
        <v>6885584</v>
      </c>
      <c r="D1118" s="142">
        <f t="shared" ref="D1118:AC1118" si="1516">D1117</f>
        <v>24303678</v>
      </c>
      <c r="E1118" s="142">
        <f t="shared" si="1516"/>
        <v>6229645</v>
      </c>
      <c r="F1118" s="142">
        <f t="shared" si="1516"/>
        <v>57662496</v>
      </c>
      <c r="G1118" s="176">
        <f t="shared" si="1516"/>
        <v>30817800</v>
      </c>
      <c r="H1118" s="142">
        <f t="shared" si="1516"/>
        <v>2461294</v>
      </c>
      <c r="I1118" s="142">
        <f t="shared" si="1516"/>
        <v>22079643</v>
      </c>
      <c r="J1118" s="142">
        <f t="shared" si="1516"/>
        <v>4894244</v>
      </c>
      <c r="K1118" s="142">
        <f t="shared" si="1516"/>
        <v>11430270</v>
      </c>
      <c r="L1118" s="142">
        <f t="shared" si="1516"/>
        <v>66990000</v>
      </c>
      <c r="M1118" s="142">
        <f t="shared" si="1516"/>
        <v>810679</v>
      </c>
      <c r="N1118" s="279">
        <f t="shared" si="1516"/>
        <v>46740672</v>
      </c>
      <c r="O1118" s="142">
        <f t="shared" si="1516"/>
        <v>3559100</v>
      </c>
      <c r="P1118" s="142">
        <f t="shared" si="1516"/>
        <v>148000</v>
      </c>
      <c r="Q1118" s="142">
        <f t="shared" si="1516"/>
        <v>8858775</v>
      </c>
      <c r="R1118" s="142">
        <f t="shared" si="1516"/>
        <v>1371373</v>
      </c>
      <c r="S1118" s="142">
        <f t="shared" si="1516"/>
        <v>6147539</v>
      </c>
      <c r="T1118" s="142">
        <f t="shared" si="1516"/>
        <v>45478326</v>
      </c>
      <c r="U1118" s="142">
        <f t="shared" si="1516"/>
        <v>1571714</v>
      </c>
      <c r="V1118" s="142">
        <f t="shared" si="1516"/>
        <v>11465</v>
      </c>
      <c r="W1118" s="142">
        <f t="shared" si="1516"/>
        <v>200314</v>
      </c>
      <c r="X1118" s="142">
        <f t="shared" si="1516"/>
        <v>91773</v>
      </c>
      <c r="Y1118" s="142">
        <f t="shared" si="1516"/>
        <v>475701</v>
      </c>
      <c r="Z1118" s="142">
        <f t="shared" si="1516"/>
        <v>2194516</v>
      </c>
      <c r="AA1118" s="142">
        <f t="shared" si="1516"/>
        <v>1752286</v>
      </c>
      <c r="AB1118" s="279">
        <f t="shared" si="1516"/>
        <v>1645727</v>
      </c>
      <c r="AC1118" s="142">
        <f t="shared" si="1516"/>
        <v>169842227</v>
      </c>
      <c r="AD1118" s="142"/>
      <c r="AE1118" s="142"/>
      <c r="AF1118" s="142"/>
      <c r="AG1118" s="168" t="s">
        <v>1206</v>
      </c>
      <c r="AH1118" s="144">
        <f t="shared" si="293"/>
        <v>524654841</v>
      </c>
      <c r="AI1118" s="145">
        <f t="shared" si="294"/>
        <v>43795</v>
      </c>
      <c r="AJ1118" s="144">
        <f t="shared" si="297"/>
        <v>1334</v>
      </c>
      <c r="AK1118" s="142">
        <v>1.0</v>
      </c>
      <c r="AL1118" s="146">
        <f t="shared" si="1039"/>
        <v>1334</v>
      </c>
      <c r="AM1118" s="168">
        <f t="shared" si="1517"/>
        <v>26</v>
      </c>
      <c r="AN1118" s="295"/>
      <c r="AO1118" s="295"/>
      <c r="AP1118" s="295"/>
      <c r="AQ1118" s="295"/>
      <c r="AR1118" s="295"/>
      <c r="AS1118" s="295"/>
      <c r="AT1118" s="295"/>
      <c r="AU1118" s="295"/>
      <c r="AV1118" s="295"/>
      <c r="AW1118" s="295"/>
      <c r="AX1118" s="295"/>
      <c r="AY1118" s="295"/>
      <c r="AZ1118" s="295"/>
      <c r="BA1118" s="295"/>
      <c r="BB1118" s="295"/>
    </row>
    <row r="1119">
      <c r="A1119" s="293" t="str">
        <f>Data!A149</f>
        <v>Woluwe-Saint-Pierre Municipal Council</v>
      </c>
      <c r="B1119" s="140">
        <f>Data!E149</f>
        <v>43795</v>
      </c>
      <c r="C1119" s="142">
        <f t="shared" si="1509"/>
        <v>6885584</v>
      </c>
      <c r="D1119" s="142">
        <f t="shared" ref="D1119:L1119" si="1518">D1118</f>
        <v>24303678</v>
      </c>
      <c r="E1119" s="142">
        <f t="shared" si="1518"/>
        <v>6229645</v>
      </c>
      <c r="F1119" s="142">
        <f t="shared" si="1518"/>
        <v>57662496</v>
      </c>
      <c r="G1119" s="142">
        <f t="shared" si="1518"/>
        <v>30817800</v>
      </c>
      <c r="H1119" s="142">
        <f t="shared" si="1518"/>
        <v>2461294</v>
      </c>
      <c r="I1119" s="142">
        <f t="shared" si="1518"/>
        <v>22079643</v>
      </c>
      <c r="J1119" s="142">
        <f t="shared" si="1518"/>
        <v>4894244</v>
      </c>
      <c r="K1119" s="142">
        <f t="shared" si="1518"/>
        <v>11430270</v>
      </c>
      <c r="L1119" s="142">
        <f t="shared" si="1518"/>
        <v>66990000</v>
      </c>
      <c r="M1119" s="210">
        <f>Data!D149+M1118</f>
        <v>852503</v>
      </c>
      <c r="N1119" s="279">
        <f t="shared" ref="N1119:AC1119" si="1519">N1118</f>
        <v>46740672</v>
      </c>
      <c r="O1119" s="142">
        <f t="shared" si="1519"/>
        <v>3559100</v>
      </c>
      <c r="P1119" s="142">
        <f t="shared" si="1519"/>
        <v>148000</v>
      </c>
      <c r="Q1119" s="142">
        <f t="shared" si="1519"/>
        <v>8858775</v>
      </c>
      <c r="R1119" s="142">
        <f t="shared" si="1519"/>
        <v>1371373</v>
      </c>
      <c r="S1119" s="142">
        <f t="shared" si="1519"/>
        <v>6147539</v>
      </c>
      <c r="T1119" s="142">
        <f t="shared" si="1519"/>
        <v>45478326</v>
      </c>
      <c r="U1119" s="142">
        <f t="shared" si="1519"/>
        <v>1571714</v>
      </c>
      <c r="V1119" s="142">
        <f t="shared" si="1519"/>
        <v>11465</v>
      </c>
      <c r="W1119" s="142">
        <f t="shared" si="1519"/>
        <v>200314</v>
      </c>
      <c r="X1119" s="142">
        <f t="shared" si="1519"/>
        <v>91773</v>
      </c>
      <c r="Y1119" s="142">
        <f t="shared" si="1519"/>
        <v>475701</v>
      </c>
      <c r="Z1119" s="142">
        <f t="shared" si="1519"/>
        <v>2194516</v>
      </c>
      <c r="AA1119" s="142">
        <f t="shared" si="1519"/>
        <v>1752286</v>
      </c>
      <c r="AB1119" s="279">
        <f t="shared" si="1519"/>
        <v>1645727</v>
      </c>
      <c r="AC1119" s="142">
        <f t="shared" si="1519"/>
        <v>169842227</v>
      </c>
      <c r="AD1119" s="142"/>
      <c r="AE1119" s="142"/>
      <c r="AF1119" s="142"/>
      <c r="AG1119" s="168" t="s">
        <v>1757</v>
      </c>
      <c r="AH1119" s="144">
        <f t="shared" si="293"/>
        <v>524696665</v>
      </c>
      <c r="AI1119" s="145">
        <f t="shared" si="294"/>
        <v>43795</v>
      </c>
      <c r="AJ1119" s="144">
        <f t="shared" si="297"/>
        <v>1335</v>
      </c>
      <c r="AK1119" s="142">
        <v>1.0</v>
      </c>
      <c r="AL1119" s="146">
        <f t="shared" si="1039"/>
        <v>1335</v>
      </c>
      <c r="AM1119" s="168">
        <f t="shared" ref="AM1119:AM1122" si="1521">AM1117</f>
        <v>26</v>
      </c>
      <c r="AN1119" s="295"/>
      <c r="AO1119" s="295"/>
      <c r="AP1119" s="295"/>
      <c r="AQ1119" s="295"/>
      <c r="AR1119" s="295"/>
      <c r="AS1119" s="295"/>
      <c r="AT1119" s="295"/>
      <c r="AU1119" s="295"/>
      <c r="AV1119" s="295"/>
      <c r="AW1119" s="295"/>
      <c r="AX1119" s="295"/>
      <c r="AY1119" s="295"/>
      <c r="AZ1119" s="295"/>
      <c r="BA1119" s="295"/>
      <c r="BB1119" s="295"/>
    </row>
    <row r="1120">
      <c r="A1120" s="293" t="str">
        <f>Data!A1155</f>
        <v>Cotati City Council</v>
      </c>
      <c r="B1120" s="140">
        <f>Data!E1155</f>
        <v>43795</v>
      </c>
      <c r="C1120" s="142">
        <f t="shared" si="1509"/>
        <v>6885584</v>
      </c>
      <c r="D1120" s="176">
        <f t="shared" ref="D1120:AC1120" si="1520">D1119</f>
        <v>24303678</v>
      </c>
      <c r="E1120" s="142">
        <f t="shared" si="1520"/>
        <v>6229645</v>
      </c>
      <c r="F1120" s="142">
        <f t="shared" si="1520"/>
        <v>57662496</v>
      </c>
      <c r="G1120" s="142">
        <f t="shared" si="1520"/>
        <v>30817800</v>
      </c>
      <c r="H1120" s="142">
        <f t="shared" si="1520"/>
        <v>2461294</v>
      </c>
      <c r="I1120" s="142">
        <f t="shared" si="1520"/>
        <v>22079643</v>
      </c>
      <c r="J1120" s="142">
        <f t="shared" si="1520"/>
        <v>4894244</v>
      </c>
      <c r="K1120" s="142">
        <f t="shared" si="1520"/>
        <v>11430270</v>
      </c>
      <c r="L1120" s="142">
        <f t="shared" si="1520"/>
        <v>66990000</v>
      </c>
      <c r="M1120" s="142">
        <f t="shared" si="1520"/>
        <v>852503</v>
      </c>
      <c r="N1120" s="279">
        <f t="shared" si="1520"/>
        <v>46740672</v>
      </c>
      <c r="O1120" s="142">
        <f t="shared" si="1520"/>
        <v>3559100</v>
      </c>
      <c r="P1120" s="142">
        <f t="shared" si="1520"/>
        <v>148000</v>
      </c>
      <c r="Q1120" s="142">
        <f t="shared" si="1520"/>
        <v>8858775</v>
      </c>
      <c r="R1120" s="142">
        <f t="shared" si="1520"/>
        <v>1371373</v>
      </c>
      <c r="S1120" s="142">
        <f t="shared" si="1520"/>
        <v>6147539</v>
      </c>
      <c r="T1120" s="142">
        <f t="shared" si="1520"/>
        <v>45478326</v>
      </c>
      <c r="U1120" s="142">
        <f t="shared" si="1520"/>
        <v>1571714</v>
      </c>
      <c r="V1120" s="142">
        <f t="shared" si="1520"/>
        <v>11465</v>
      </c>
      <c r="W1120" s="142">
        <f t="shared" si="1520"/>
        <v>200314</v>
      </c>
      <c r="X1120" s="142">
        <f t="shared" si="1520"/>
        <v>91773</v>
      </c>
      <c r="Y1120" s="142">
        <f t="shared" si="1520"/>
        <v>475701</v>
      </c>
      <c r="Z1120" s="142">
        <f t="shared" si="1520"/>
        <v>2194516</v>
      </c>
      <c r="AA1120" s="142">
        <f t="shared" si="1520"/>
        <v>1752286</v>
      </c>
      <c r="AB1120" s="279">
        <f t="shared" si="1520"/>
        <v>1645727</v>
      </c>
      <c r="AC1120" s="142">
        <f t="shared" si="1520"/>
        <v>169842227</v>
      </c>
      <c r="AD1120" s="142"/>
      <c r="AE1120" s="142"/>
      <c r="AF1120" s="142"/>
      <c r="AG1120" s="168" t="s">
        <v>996</v>
      </c>
      <c r="AH1120" s="144">
        <f t="shared" si="293"/>
        <v>524696665</v>
      </c>
      <c r="AI1120" s="145">
        <f t="shared" si="294"/>
        <v>43795</v>
      </c>
      <c r="AJ1120" s="144">
        <f t="shared" si="297"/>
        <v>1336</v>
      </c>
      <c r="AK1120" s="142">
        <v>1.0</v>
      </c>
      <c r="AL1120" s="146">
        <f t="shared" si="1039"/>
        <v>1336</v>
      </c>
      <c r="AM1120" s="168">
        <f t="shared" si="1521"/>
        <v>26</v>
      </c>
      <c r="AN1120" s="295"/>
      <c r="AO1120" s="295"/>
      <c r="AP1120" s="295"/>
      <c r="AQ1120" s="295"/>
      <c r="AR1120" s="295"/>
      <c r="AS1120" s="295"/>
      <c r="AT1120" s="295"/>
      <c r="AU1120" s="295"/>
      <c r="AV1120" s="295"/>
      <c r="AW1120" s="295"/>
      <c r="AX1120" s="295"/>
      <c r="AY1120" s="295"/>
      <c r="AZ1120" s="295"/>
      <c r="BA1120" s="295"/>
      <c r="BB1120" s="295"/>
    </row>
    <row r="1121">
      <c r="A1121" s="293" t="str">
        <f>Data!A904</f>
        <v>Caprie Municipal Council</v>
      </c>
      <c r="B1121" s="140">
        <f>Data!E904</f>
        <v>43796</v>
      </c>
      <c r="C1121" s="142">
        <f t="shared" si="1509"/>
        <v>6885584</v>
      </c>
      <c r="D1121" s="142">
        <f t="shared" ref="D1121:AC1121" si="1522">D1120</f>
        <v>24303678</v>
      </c>
      <c r="E1121" s="142">
        <f t="shared" si="1522"/>
        <v>6229645</v>
      </c>
      <c r="F1121" s="142">
        <f t="shared" si="1522"/>
        <v>57662496</v>
      </c>
      <c r="G1121" s="142">
        <f t="shared" si="1522"/>
        <v>30817800</v>
      </c>
      <c r="H1121" s="142">
        <f t="shared" si="1522"/>
        <v>2461294</v>
      </c>
      <c r="I1121" s="176">
        <f t="shared" si="1522"/>
        <v>22079643</v>
      </c>
      <c r="J1121" s="142">
        <f t="shared" si="1522"/>
        <v>4894244</v>
      </c>
      <c r="K1121" s="142">
        <f t="shared" si="1522"/>
        <v>11430270</v>
      </c>
      <c r="L1121" s="142">
        <f t="shared" si="1522"/>
        <v>66990000</v>
      </c>
      <c r="M1121" s="142">
        <f t="shared" si="1522"/>
        <v>852503</v>
      </c>
      <c r="N1121" s="279">
        <f t="shared" si="1522"/>
        <v>46740672</v>
      </c>
      <c r="O1121" s="142">
        <f t="shared" si="1522"/>
        <v>3559100</v>
      </c>
      <c r="P1121" s="142">
        <f t="shared" si="1522"/>
        <v>148000</v>
      </c>
      <c r="Q1121" s="142">
        <f t="shared" si="1522"/>
        <v>8858775</v>
      </c>
      <c r="R1121" s="142">
        <f t="shared" si="1522"/>
        <v>1371373</v>
      </c>
      <c r="S1121" s="142">
        <f t="shared" si="1522"/>
        <v>6147539</v>
      </c>
      <c r="T1121" s="142">
        <f t="shared" si="1522"/>
        <v>45478326</v>
      </c>
      <c r="U1121" s="142">
        <f t="shared" si="1522"/>
        <v>1571714</v>
      </c>
      <c r="V1121" s="142">
        <f t="shared" si="1522"/>
        <v>11465</v>
      </c>
      <c r="W1121" s="142">
        <f t="shared" si="1522"/>
        <v>200314</v>
      </c>
      <c r="X1121" s="142">
        <f t="shared" si="1522"/>
        <v>91773</v>
      </c>
      <c r="Y1121" s="142">
        <f t="shared" si="1522"/>
        <v>475701</v>
      </c>
      <c r="Z1121" s="142">
        <f t="shared" si="1522"/>
        <v>2194516</v>
      </c>
      <c r="AA1121" s="142">
        <f t="shared" si="1522"/>
        <v>1752286</v>
      </c>
      <c r="AB1121" s="279">
        <f t="shared" si="1522"/>
        <v>1645727</v>
      </c>
      <c r="AC1121" s="142">
        <f t="shared" si="1522"/>
        <v>169842227</v>
      </c>
      <c r="AD1121" s="142"/>
      <c r="AE1121" s="142"/>
      <c r="AF1121" s="142"/>
      <c r="AG1121" s="168" t="s">
        <v>2288</v>
      </c>
      <c r="AH1121" s="144">
        <f t="shared" si="293"/>
        <v>524696665</v>
      </c>
      <c r="AI1121" s="145">
        <f t="shared" si="294"/>
        <v>43796</v>
      </c>
      <c r="AJ1121" s="144">
        <f t="shared" si="297"/>
        <v>1337</v>
      </c>
      <c r="AK1121" s="142">
        <v>1.0</v>
      </c>
      <c r="AL1121" s="146">
        <f t="shared" si="1039"/>
        <v>1337</v>
      </c>
      <c r="AM1121" s="168">
        <f t="shared" si="1521"/>
        <v>26</v>
      </c>
      <c r="AN1121" s="295"/>
      <c r="AO1121" s="295"/>
      <c r="AP1121" s="295"/>
      <c r="AQ1121" s="295"/>
      <c r="AR1121" s="295"/>
      <c r="AS1121" s="295"/>
      <c r="AT1121" s="295"/>
      <c r="AU1121" s="295"/>
      <c r="AV1121" s="295"/>
      <c r="AW1121" s="295"/>
      <c r="AX1121" s="295"/>
      <c r="AY1121" s="295"/>
      <c r="AZ1121" s="295"/>
      <c r="BA1121" s="295"/>
      <c r="BB1121" s="295"/>
    </row>
    <row r="1122">
      <c r="A1122" s="293" t="str">
        <f>Data!A953</f>
        <v>Sarego Municipal Council</v>
      </c>
      <c r="B1122" s="140">
        <f>Data!E953</f>
        <v>43796</v>
      </c>
      <c r="C1122" s="142">
        <f t="shared" si="1509"/>
        <v>6885584</v>
      </c>
      <c r="D1122" s="142">
        <f t="shared" ref="D1122:H1122" si="1523">D1121</f>
        <v>24303678</v>
      </c>
      <c r="E1122" s="142">
        <f t="shared" si="1523"/>
        <v>6229645</v>
      </c>
      <c r="F1122" s="142">
        <f t="shared" si="1523"/>
        <v>57662496</v>
      </c>
      <c r="G1122" s="142">
        <f t="shared" si="1523"/>
        <v>30817800</v>
      </c>
      <c r="H1122" s="142">
        <f t="shared" si="1523"/>
        <v>2461294</v>
      </c>
      <c r="I1122" s="210">
        <f>Data!D953+I1121</f>
        <v>22086437</v>
      </c>
      <c r="J1122" s="142">
        <f t="shared" ref="J1122:AC1122" si="1524">J1121</f>
        <v>4894244</v>
      </c>
      <c r="K1122" s="142">
        <f t="shared" si="1524"/>
        <v>11430270</v>
      </c>
      <c r="L1122" s="142">
        <f t="shared" si="1524"/>
        <v>66990000</v>
      </c>
      <c r="M1122" s="142">
        <f t="shared" si="1524"/>
        <v>852503</v>
      </c>
      <c r="N1122" s="279">
        <f t="shared" si="1524"/>
        <v>46740672</v>
      </c>
      <c r="O1122" s="142">
        <f t="shared" si="1524"/>
        <v>3559100</v>
      </c>
      <c r="P1122" s="142">
        <f t="shared" si="1524"/>
        <v>148000</v>
      </c>
      <c r="Q1122" s="142">
        <f t="shared" si="1524"/>
        <v>8858775</v>
      </c>
      <c r="R1122" s="142">
        <f t="shared" si="1524"/>
        <v>1371373</v>
      </c>
      <c r="S1122" s="142">
        <f t="shared" si="1524"/>
        <v>6147539</v>
      </c>
      <c r="T1122" s="142">
        <f t="shared" si="1524"/>
        <v>45478326</v>
      </c>
      <c r="U1122" s="142">
        <f t="shared" si="1524"/>
        <v>1571714</v>
      </c>
      <c r="V1122" s="142">
        <f t="shared" si="1524"/>
        <v>11465</v>
      </c>
      <c r="W1122" s="142">
        <f t="shared" si="1524"/>
        <v>200314</v>
      </c>
      <c r="X1122" s="142">
        <f t="shared" si="1524"/>
        <v>91773</v>
      </c>
      <c r="Y1122" s="142">
        <f t="shared" si="1524"/>
        <v>475701</v>
      </c>
      <c r="Z1122" s="142">
        <f t="shared" si="1524"/>
        <v>2194516</v>
      </c>
      <c r="AA1122" s="142">
        <f t="shared" si="1524"/>
        <v>1752286</v>
      </c>
      <c r="AB1122" s="279">
        <f t="shared" si="1524"/>
        <v>1645727</v>
      </c>
      <c r="AC1122" s="142">
        <f t="shared" si="1524"/>
        <v>169842227</v>
      </c>
      <c r="AD1122" s="142"/>
      <c r="AE1122" s="142"/>
      <c r="AF1122" s="142"/>
      <c r="AG1122" s="168" t="s">
        <v>2288</v>
      </c>
      <c r="AH1122" s="144">
        <f t="shared" si="293"/>
        <v>524703459</v>
      </c>
      <c r="AI1122" s="145">
        <f t="shared" si="294"/>
        <v>43796</v>
      </c>
      <c r="AJ1122" s="144">
        <f t="shared" si="297"/>
        <v>1338</v>
      </c>
      <c r="AK1122" s="142">
        <v>1.0</v>
      </c>
      <c r="AL1122" s="146">
        <f t="shared" si="1039"/>
        <v>1338</v>
      </c>
      <c r="AM1122" s="168">
        <f t="shared" si="1521"/>
        <v>26</v>
      </c>
      <c r="AN1122" s="295"/>
      <c r="AO1122" s="295"/>
      <c r="AP1122" s="295"/>
      <c r="AQ1122" s="295"/>
      <c r="AR1122" s="295"/>
      <c r="AS1122" s="295"/>
      <c r="AT1122" s="295"/>
      <c r="AU1122" s="295"/>
      <c r="AV1122" s="295"/>
      <c r="AW1122" s="295"/>
      <c r="AX1122" s="295"/>
      <c r="AY1122" s="295"/>
      <c r="AZ1122" s="295"/>
      <c r="BA1122" s="295"/>
      <c r="BB1122" s="295"/>
    </row>
    <row r="1123">
      <c r="A1123" s="293" t="str">
        <f>Data!A864</f>
        <v>11th District of Budapest  - XI  Újbuda</v>
      </c>
      <c r="B1123" s="140">
        <f>Data!E864</f>
        <v>43797</v>
      </c>
      <c r="C1123" s="142">
        <f t="shared" si="1509"/>
        <v>6885584</v>
      </c>
      <c r="D1123" s="142">
        <f t="shared" ref="D1123:AC1123" si="1525">D1122</f>
        <v>24303678</v>
      </c>
      <c r="E1123" s="142">
        <f t="shared" si="1525"/>
        <v>6229645</v>
      </c>
      <c r="F1123" s="142">
        <f t="shared" si="1525"/>
        <v>57662496</v>
      </c>
      <c r="G1123" s="142">
        <f t="shared" si="1525"/>
        <v>30817800</v>
      </c>
      <c r="H1123" s="142">
        <f t="shared" si="1525"/>
        <v>2461294</v>
      </c>
      <c r="I1123" s="142">
        <f t="shared" si="1525"/>
        <v>22086437</v>
      </c>
      <c r="J1123" s="142">
        <f t="shared" si="1525"/>
        <v>4894244</v>
      </c>
      <c r="K1123" s="142">
        <f t="shared" si="1525"/>
        <v>11430270</v>
      </c>
      <c r="L1123" s="142">
        <f t="shared" si="1525"/>
        <v>66990000</v>
      </c>
      <c r="M1123" s="142">
        <f t="shared" si="1525"/>
        <v>852503</v>
      </c>
      <c r="N1123" s="279">
        <f t="shared" si="1525"/>
        <v>46740672</v>
      </c>
      <c r="O1123" s="142">
        <f t="shared" si="1525"/>
        <v>3559100</v>
      </c>
      <c r="P1123" s="142">
        <f t="shared" si="1525"/>
        <v>148000</v>
      </c>
      <c r="Q1123" s="142">
        <f t="shared" si="1525"/>
        <v>8858775</v>
      </c>
      <c r="R1123" s="142">
        <f t="shared" si="1525"/>
        <v>1371373</v>
      </c>
      <c r="S1123" s="142">
        <f t="shared" si="1525"/>
        <v>6147539</v>
      </c>
      <c r="T1123" s="142">
        <f t="shared" si="1525"/>
        <v>45478326</v>
      </c>
      <c r="U1123" s="142">
        <f t="shared" si="1525"/>
        <v>1571714</v>
      </c>
      <c r="V1123" s="142">
        <f t="shared" si="1525"/>
        <v>11465</v>
      </c>
      <c r="W1123" s="142">
        <f t="shared" si="1525"/>
        <v>200314</v>
      </c>
      <c r="X1123" s="142">
        <f t="shared" si="1525"/>
        <v>91773</v>
      </c>
      <c r="Y1123" s="142">
        <f t="shared" si="1525"/>
        <v>475701</v>
      </c>
      <c r="Z1123" s="142">
        <f t="shared" si="1525"/>
        <v>2194516</v>
      </c>
      <c r="AA1123" s="176">
        <f t="shared" si="1525"/>
        <v>1752286</v>
      </c>
      <c r="AB1123" s="279">
        <f t="shared" si="1525"/>
        <v>1645727</v>
      </c>
      <c r="AC1123" s="142">
        <f t="shared" si="1525"/>
        <v>169842227</v>
      </c>
      <c r="AD1123" s="142"/>
      <c r="AE1123" s="142"/>
      <c r="AF1123" s="142"/>
      <c r="AG1123" s="168" t="s">
        <v>2812</v>
      </c>
      <c r="AH1123" s="144">
        <f t="shared" si="293"/>
        <v>524703459</v>
      </c>
      <c r="AI1123" s="145">
        <f t="shared" si="294"/>
        <v>43797</v>
      </c>
      <c r="AJ1123" s="144">
        <f t="shared" si="297"/>
        <v>1339</v>
      </c>
      <c r="AK1123" s="142">
        <v>1.0</v>
      </c>
      <c r="AL1123" s="146">
        <f t="shared" si="1039"/>
        <v>1339</v>
      </c>
      <c r="AM1123" s="168">
        <f>AM1118</f>
        <v>26</v>
      </c>
      <c r="AN1123" s="295"/>
      <c r="AO1123" s="295"/>
      <c r="AP1123" s="295"/>
      <c r="AQ1123" s="295"/>
      <c r="AR1123" s="295"/>
      <c r="AS1123" s="295"/>
      <c r="AT1123" s="295"/>
      <c r="AU1123" s="295"/>
      <c r="AV1123" s="295"/>
      <c r="AW1123" s="295"/>
      <c r="AX1123" s="295"/>
      <c r="AY1123" s="295"/>
      <c r="AZ1123" s="295"/>
      <c r="BA1123" s="295"/>
      <c r="BB1123" s="295"/>
    </row>
    <row r="1124">
      <c r="A1124" s="293" t="str">
        <f>Data!A733</f>
        <v>EUROPEAN UNION .,.</v>
      </c>
      <c r="B1124" s="140">
        <f>Data!E734</f>
        <v>43797</v>
      </c>
      <c r="C1124" s="142">
        <f t="shared" si="1509"/>
        <v>6885584</v>
      </c>
      <c r="D1124" s="142">
        <f t="shared" ref="D1124:AC1124" si="1526">D1123</f>
        <v>24303678</v>
      </c>
      <c r="E1124" s="142">
        <f t="shared" si="1526"/>
        <v>6229645</v>
      </c>
      <c r="F1124" s="142">
        <f t="shared" si="1526"/>
        <v>57662496</v>
      </c>
      <c r="G1124" s="142">
        <f t="shared" si="1526"/>
        <v>30817800</v>
      </c>
      <c r="H1124" s="142">
        <f t="shared" si="1526"/>
        <v>2461294</v>
      </c>
      <c r="I1124" s="142">
        <f t="shared" si="1526"/>
        <v>22086437</v>
      </c>
      <c r="J1124" s="142">
        <f t="shared" si="1526"/>
        <v>4894244</v>
      </c>
      <c r="K1124" s="142">
        <f t="shared" si="1526"/>
        <v>11430270</v>
      </c>
      <c r="L1124" s="142">
        <f t="shared" si="1526"/>
        <v>66990000</v>
      </c>
      <c r="M1124" s="142">
        <f t="shared" si="1526"/>
        <v>852503</v>
      </c>
      <c r="N1124" s="279">
        <f t="shared" si="1526"/>
        <v>46740672</v>
      </c>
      <c r="O1124" s="142">
        <f t="shared" si="1526"/>
        <v>3559100</v>
      </c>
      <c r="P1124" s="142">
        <f t="shared" si="1526"/>
        <v>148000</v>
      </c>
      <c r="Q1124" s="142">
        <f t="shared" si="1526"/>
        <v>8858775</v>
      </c>
      <c r="R1124" s="142">
        <f t="shared" si="1526"/>
        <v>1371373</v>
      </c>
      <c r="S1124" s="142">
        <f t="shared" si="1526"/>
        <v>6147539</v>
      </c>
      <c r="T1124" s="142">
        <f t="shared" si="1526"/>
        <v>45478326</v>
      </c>
      <c r="U1124" s="142">
        <f t="shared" si="1526"/>
        <v>1571714</v>
      </c>
      <c r="V1124" s="142">
        <f t="shared" si="1526"/>
        <v>11465</v>
      </c>
      <c r="W1124" s="142">
        <f t="shared" si="1526"/>
        <v>200314</v>
      </c>
      <c r="X1124" s="142">
        <f t="shared" si="1526"/>
        <v>91773</v>
      </c>
      <c r="Y1124" s="142">
        <f t="shared" si="1526"/>
        <v>475701</v>
      </c>
      <c r="Z1124" s="142">
        <f t="shared" si="1526"/>
        <v>2194516</v>
      </c>
      <c r="AA1124" s="142">
        <f t="shared" si="1526"/>
        <v>1752286</v>
      </c>
      <c r="AB1124" s="279">
        <f t="shared" si="1526"/>
        <v>1645727</v>
      </c>
      <c r="AC1124" s="142">
        <f t="shared" si="1526"/>
        <v>169842227</v>
      </c>
      <c r="AD1124" s="142"/>
      <c r="AE1124" s="142"/>
      <c r="AF1124" s="142"/>
      <c r="AG1124" s="168" t="s">
        <v>2814</v>
      </c>
      <c r="AH1124" s="144">
        <f>Data!D$734+C1124+D1124+E1124+F1124+G1124+H1124+O1124+T1124+U1124+W1124+X1124+Z1124+AB1124+AC1124</f>
        <v>798908194</v>
      </c>
      <c r="AI1124" s="145">
        <f t="shared" si="294"/>
        <v>43797</v>
      </c>
      <c r="AJ1124" s="144">
        <f t="shared" si="297"/>
        <v>1340</v>
      </c>
      <c r="AK1124" s="142">
        <v>1.0</v>
      </c>
      <c r="AL1124" s="146">
        <f t="shared" si="1039"/>
        <v>1340</v>
      </c>
      <c r="AM1124" s="168">
        <f>AM1117</f>
        <v>26</v>
      </c>
      <c r="AN1124" s="295"/>
      <c r="AO1124" s="295"/>
      <c r="AP1124" s="295"/>
      <c r="AQ1124" s="295"/>
      <c r="AR1124" s="295"/>
      <c r="AS1124" s="295"/>
      <c r="AT1124" s="295"/>
      <c r="AU1124" s="295"/>
      <c r="AV1124" s="295"/>
      <c r="AW1124" s="295"/>
      <c r="AX1124" s="295"/>
      <c r="AY1124" s="295"/>
      <c r="AZ1124" s="295"/>
      <c r="BA1124" s="295"/>
      <c r="BB1124" s="295"/>
    </row>
    <row r="1125">
      <c r="A1125" s="293" t="str">
        <f>Data!A19</f>
        <v>Ballina Shire Council</v>
      </c>
      <c r="B1125" s="140">
        <f>Data!E19</f>
        <v>43797</v>
      </c>
      <c r="C1125" s="210">
        <f>Data!D19+C1124</f>
        <v>6929559</v>
      </c>
      <c r="D1125" s="142">
        <f t="shared" ref="D1125:AC1125" si="1527">D1124</f>
        <v>24303678</v>
      </c>
      <c r="E1125" s="142">
        <f t="shared" si="1527"/>
        <v>6229645</v>
      </c>
      <c r="F1125" s="142">
        <f t="shared" si="1527"/>
        <v>57662496</v>
      </c>
      <c r="G1125" s="142">
        <f t="shared" si="1527"/>
        <v>30817800</v>
      </c>
      <c r="H1125" s="142">
        <f t="shared" si="1527"/>
        <v>2461294</v>
      </c>
      <c r="I1125" s="142">
        <f t="shared" si="1527"/>
        <v>22086437</v>
      </c>
      <c r="J1125" s="142">
        <f t="shared" si="1527"/>
        <v>4894244</v>
      </c>
      <c r="K1125" s="142">
        <f t="shared" si="1527"/>
        <v>11430270</v>
      </c>
      <c r="L1125" s="142">
        <f t="shared" si="1527"/>
        <v>66990000</v>
      </c>
      <c r="M1125" s="142">
        <f t="shared" si="1527"/>
        <v>852503</v>
      </c>
      <c r="N1125" s="279">
        <f t="shared" si="1527"/>
        <v>46740672</v>
      </c>
      <c r="O1125" s="142">
        <f t="shared" si="1527"/>
        <v>3559100</v>
      </c>
      <c r="P1125" s="142">
        <f t="shared" si="1527"/>
        <v>148000</v>
      </c>
      <c r="Q1125" s="142">
        <f t="shared" si="1527"/>
        <v>8858775</v>
      </c>
      <c r="R1125" s="142">
        <f t="shared" si="1527"/>
        <v>1371373</v>
      </c>
      <c r="S1125" s="142">
        <f t="shared" si="1527"/>
        <v>6147539</v>
      </c>
      <c r="T1125" s="142">
        <f t="shared" si="1527"/>
        <v>45478326</v>
      </c>
      <c r="U1125" s="142">
        <f t="shared" si="1527"/>
        <v>1571714</v>
      </c>
      <c r="V1125" s="142">
        <f t="shared" si="1527"/>
        <v>11465</v>
      </c>
      <c r="W1125" s="142">
        <f t="shared" si="1527"/>
        <v>200314</v>
      </c>
      <c r="X1125" s="142">
        <f t="shared" si="1527"/>
        <v>91773</v>
      </c>
      <c r="Y1125" s="142">
        <f t="shared" si="1527"/>
        <v>475701</v>
      </c>
      <c r="Z1125" s="142">
        <f t="shared" si="1527"/>
        <v>2194516</v>
      </c>
      <c r="AA1125" s="142">
        <f t="shared" si="1527"/>
        <v>1752286</v>
      </c>
      <c r="AB1125" s="279">
        <f t="shared" si="1527"/>
        <v>1645727</v>
      </c>
      <c r="AC1125" s="142">
        <f t="shared" si="1527"/>
        <v>169842227</v>
      </c>
      <c r="AD1125" s="142"/>
      <c r="AE1125" s="142"/>
      <c r="AF1125" s="142"/>
      <c r="AG1125" s="168" t="s">
        <v>974</v>
      </c>
      <c r="AH1125" s="144">
        <f>Data!D$734+C1125+D1125+E1125+F1125+G1125+H1125+O1125+T1125+U1125+W1125+X1125+Z1125+AB1125+AC1125</f>
        <v>798952169</v>
      </c>
      <c r="AI1125" s="145">
        <f t="shared" si="294"/>
        <v>43797</v>
      </c>
      <c r="AJ1125" s="144">
        <f t="shared" si="297"/>
        <v>1341</v>
      </c>
      <c r="AK1125" s="142">
        <v>1.0</v>
      </c>
      <c r="AL1125" s="146">
        <f t="shared" si="1039"/>
        <v>1341</v>
      </c>
      <c r="AM1125" s="168">
        <f>AM1114</f>
        <v>26</v>
      </c>
      <c r="AN1125" s="295"/>
      <c r="AO1125" s="295"/>
      <c r="AP1125" s="295"/>
      <c r="AQ1125" s="295"/>
      <c r="AR1125" s="295"/>
      <c r="AS1125" s="295"/>
      <c r="AT1125" s="295"/>
      <c r="AU1125" s="295"/>
      <c r="AV1125" s="295"/>
      <c r="AW1125" s="295"/>
      <c r="AX1125" s="295"/>
      <c r="AY1125" s="295"/>
      <c r="AZ1125" s="295"/>
      <c r="BA1125" s="295"/>
      <c r="BB1125" s="295"/>
    </row>
    <row r="1126">
      <c r="A1126" s="293" t="str">
        <f>Data!A504</f>
        <v>South Cambridgeshire District Council</v>
      </c>
      <c r="B1126" s="140">
        <f>Data!E504</f>
        <v>43797</v>
      </c>
      <c r="C1126" s="142">
        <f t="shared" ref="C1126:AC1126" si="1528">C1125</f>
        <v>6929559</v>
      </c>
      <c r="D1126" s="142">
        <f t="shared" si="1528"/>
        <v>24303678</v>
      </c>
      <c r="E1126" s="142">
        <f t="shared" si="1528"/>
        <v>6229645</v>
      </c>
      <c r="F1126" s="176">
        <f t="shared" si="1528"/>
        <v>57662496</v>
      </c>
      <c r="G1126" s="142">
        <f t="shared" si="1528"/>
        <v>30817800</v>
      </c>
      <c r="H1126" s="142">
        <f t="shared" si="1528"/>
        <v>2461294</v>
      </c>
      <c r="I1126" s="142">
        <f t="shared" si="1528"/>
        <v>22086437</v>
      </c>
      <c r="J1126" s="142">
        <f t="shared" si="1528"/>
        <v>4894244</v>
      </c>
      <c r="K1126" s="142">
        <f t="shared" si="1528"/>
        <v>11430270</v>
      </c>
      <c r="L1126" s="142">
        <f t="shared" si="1528"/>
        <v>66990000</v>
      </c>
      <c r="M1126" s="142">
        <f t="shared" si="1528"/>
        <v>852503</v>
      </c>
      <c r="N1126" s="279">
        <f t="shared" si="1528"/>
        <v>46740672</v>
      </c>
      <c r="O1126" s="142">
        <f t="shared" si="1528"/>
        <v>3559100</v>
      </c>
      <c r="P1126" s="142">
        <f t="shared" si="1528"/>
        <v>148000</v>
      </c>
      <c r="Q1126" s="142">
        <f t="shared" si="1528"/>
        <v>8858775</v>
      </c>
      <c r="R1126" s="142">
        <f t="shared" si="1528"/>
        <v>1371373</v>
      </c>
      <c r="S1126" s="142">
        <f t="shared" si="1528"/>
        <v>6147539</v>
      </c>
      <c r="T1126" s="142">
        <f t="shared" si="1528"/>
        <v>45478326</v>
      </c>
      <c r="U1126" s="142">
        <f t="shared" si="1528"/>
        <v>1571714</v>
      </c>
      <c r="V1126" s="142">
        <f t="shared" si="1528"/>
        <v>11465</v>
      </c>
      <c r="W1126" s="142">
        <f t="shared" si="1528"/>
        <v>200314</v>
      </c>
      <c r="X1126" s="142">
        <f t="shared" si="1528"/>
        <v>91773</v>
      </c>
      <c r="Y1126" s="142">
        <f t="shared" si="1528"/>
        <v>475701</v>
      </c>
      <c r="Z1126" s="142">
        <f t="shared" si="1528"/>
        <v>2194516</v>
      </c>
      <c r="AA1126" s="142">
        <f t="shared" si="1528"/>
        <v>1752286</v>
      </c>
      <c r="AB1126" s="279">
        <f t="shared" si="1528"/>
        <v>1645727</v>
      </c>
      <c r="AC1126" s="142">
        <f t="shared" si="1528"/>
        <v>169842227</v>
      </c>
      <c r="AD1126" s="142"/>
      <c r="AE1126" s="142"/>
      <c r="AF1126" s="142"/>
      <c r="AG1126" s="168" t="s">
        <v>1284</v>
      </c>
      <c r="AH1126" s="144">
        <f>Data!D$734+C1126+D1126+E1126+F1126+G1126+H1126+O1126+T1126+U1126+W1126+X1126+Z1126+AB1126+AC1126</f>
        <v>798952169</v>
      </c>
      <c r="AI1126" s="145">
        <f t="shared" si="294"/>
        <v>43797</v>
      </c>
      <c r="AJ1126" s="144">
        <f t="shared" si="297"/>
        <v>1342</v>
      </c>
      <c r="AK1126" s="142">
        <v>1.0</v>
      </c>
      <c r="AL1126" s="146">
        <f t="shared" si="1039"/>
        <v>1342</v>
      </c>
      <c r="AM1126" s="168">
        <f>AM1117</f>
        <v>26</v>
      </c>
      <c r="AN1126" s="295"/>
      <c r="AO1126" s="295"/>
      <c r="AP1126" s="295"/>
      <c r="AQ1126" s="295"/>
      <c r="AR1126" s="295"/>
      <c r="AS1126" s="295"/>
      <c r="AT1126" s="295"/>
      <c r="AU1126" s="295"/>
      <c r="AV1126" s="295"/>
      <c r="AW1126" s="295"/>
      <c r="AX1126" s="295"/>
      <c r="AY1126" s="295"/>
      <c r="AZ1126" s="295"/>
      <c r="BA1126" s="295"/>
      <c r="BB1126" s="295"/>
    </row>
    <row r="1127">
      <c r="A1127" s="293" t="str">
        <f>Data!A567</f>
        <v>Wantage Town Council</v>
      </c>
      <c r="B1127" s="140">
        <f>Data!E567</f>
        <v>43800</v>
      </c>
      <c r="C1127" s="142">
        <f t="shared" ref="C1127:AC1127" si="1529">C1126</f>
        <v>6929559</v>
      </c>
      <c r="D1127" s="142">
        <f t="shared" si="1529"/>
        <v>24303678</v>
      </c>
      <c r="E1127" s="142">
        <f t="shared" si="1529"/>
        <v>6229645</v>
      </c>
      <c r="F1127" s="176">
        <f t="shared" si="1529"/>
        <v>57662496</v>
      </c>
      <c r="G1127" s="142">
        <f t="shared" si="1529"/>
        <v>30817800</v>
      </c>
      <c r="H1127" s="142">
        <f t="shared" si="1529"/>
        <v>2461294</v>
      </c>
      <c r="I1127" s="142">
        <f t="shared" si="1529"/>
        <v>22086437</v>
      </c>
      <c r="J1127" s="142">
        <f t="shared" si="1529"/>
        <v>4894244</v>
      </c>
      <c r="K1127" s="142">
        <f t="shared" si="1529"/>
        <v>11430270</v>
      </c>
      <c r="L1127" s="142">
        <f t="shared" si="1529"/>
        <v>66990000</v>
      </c>
      <c r="M1127" s="142">
        <f t="shared" si="1529"/>
        <v>852503</v>
      </c>
      <c r="N1127" s="279">
        <f t="shared" si="1529"/>
        <v>46740672</v>
      </c>
      <c r="O1127" s="142">
        <f t="shared" si="1529"/>
        <v>3559100</v>
      </c>
      <c r="P1127" s="142">
        <f t="shared" si="1529"/>
        <v>148000</v>
      </c>
      <c r="Q1127" s="142">
        <f t="shared" si="1529"/>
        <v>8858775</v>
      </c>
      <c r="R1127" s="142">
        <f t="shared" si="1529"/>
        <v>1371373</v>
      </c>
      <c r="S1127" s="142">
        <f t="shared" si="1529"/>
        <v>6147539</v>
      </c>
      <c r="T1127" s="142">
        <f t="shared" si="1529"/>
        <v>45478326</v>
      </c>
      <c r="U1127" s="142">
        <f t="shared" si="1529"/>
        <v>1571714</v>
      </c>
      <c r="V1127" s="142">
        <f t="shared" si="1529"/>
        <v>11465</v>
      </c>
      <c r="W1127" s="142">
        <f t="shared" si="1529"/>
        <v>200314</v>
      </c>
      <c r="X1127" s="142">
        <f t="shared" si="1529"/>
        <v>91773</v>
      </c>
      <c r="Y1127" s="142">
        <f t="shared" si="1529"/>
        <v>475701</v>
      </c>
      <c r="Z1127" s="142">
        <f t="shared" si="1529"/>
        <v>2194516</v>
      </c>
      <c r="AA1127" s="142">
        <f t="shared" si="1529"/>
        <v>1752286</v>
      </c>
      <c r="AB1127" s="279">
        <f t="shared" si="1529"/>
        <v>1645727</v>
      </c>
      <c r="AC1127" s="142">
        <f t="shared" si="1529"/>
        <v>169842227</v>
      </c>
      <c r="AD1127" s="142"/>
      <c r="AE1127" s="142"/>
      <c r="AF1127" s="142"/>
      <c r="AG1127" s="168" t="s">
        <v>1284</v>
      </c>
      <c r="AH1127" s="144">
        <f>Data!D$734+C1127+D1127+E1127+F1127+G1127+H1127+O1127+T1127+U1127+W1127+X1127+Z1127+AB1127+AC1127</f>
        <v>798952169</v>
      </c>
      <c r="AI1127" s="145">
        <f t="shared" si="294"/>
        <v>43800</v>
      </c>
      <c r="AJ1127" s="144">
        <f t="shared" si="297"/>
        <v>1343</v>
      </c>
      <c r="AK1127" s="142">
        <v>1.0</v>
      </c>
      <c r="AL1127" s="146">
        <f t="shared" si="1039"/>
        <v>1343</v>
      </c>
      <c r="AM1127" s="168">
        <f t="shared" ref="AM1127:AM1128" si="1531">AM1117</f>
        <v>26</v>
      </c>
      <c r="AN1127" s="295"/>
      <c r="AO1127" s="295"/>
      <c r="AP1127" s="295"/>
      <c r="AQ1127" s="295"/>
      <c r="AR1127" s="295"/>
      <c r="AS1127" s="295"/>
      <c r="AT1127" s="295"/>
      <c r="AU1127" s="295"/>
      <c r="AV1127" s="295"/>
      <c r="AW1127" s="295"/>
      <c r="AX1127" s="295"/>
      <c r="AY1127" s="295"/>
      <c r="AZ1127" s="295"/>
      <c r="BA1127" s="295"/>
      <c r="BB1127" s="295"/>
    </row>
    <row r="1128">
      <c r="A1128" s="293" t="str">
        <f>Data!A459</f>
        <v>Perranzabuloe Parish Council</v>
      </c>
      <c r="B1128" s="140">
        <f>Data!E459</f>
        <v>43801</v>
      </c>
      <c r="C1128" s="142">
        <f t="shared" ref="C1128:AC1128" si="1530">C1127</f>
        <v>6929559</v>
      </c>
      <c r="D1128" s="142">
        <f t="shared" si="1530"/>
        <v>24303678</v>
      </c>
      <c r="E1128" s="142">
        <f t="shared" si="1530"/>
        <v>6229645</v>
      </c>
      <c r="F1128" s="176">
        <f t="shared" si="1530"/>
        <v>57662496</v>
      </c>
      <c r="G1128" s="142">
        <f t="shared" si="1530"/>
        <v>30817800</v>
      </c>
      <c r="H1128" s="142">
        <f t="shared" si="1530"/>
        <v>2461294</v>
      </c>
      <c r="I1128" s="142">
        <f t="shared" si="1530"/>
        <v>22086437</v>
      </c>
      <c r="J1128" s="142">
        <f t="shared" si="1530"/>
        <v>4894244</v>
      </c>
      <c r="K1128" s="142">
        <f t="shared" si="1530"/>
        <v>11430270</v>
      </c>
      <c r="L1128" s="142">
        <f t="shared" si="1530"/>
        <v>66990000</v>
      </c>
      <c r="M1128" s="142">
        <f t="shared" si="1530"/>
        <v>852503</v>
      </c>
      <c r="N1128" s="279">
        <f t="shared" si="1530"/>
        <v>46740672</v>
      </c>
      <c r="O1128" s="142">
        <f t="shared" si="1530"/>
        <v>3559100</v>
      </c>
      <c r="P1128" s="142">
        <f t="shared" si="1530"/>
        <v>148000</v>
      </c>
      <c r="Q1128" s="142">
        <f t="shared" si="1530"/>
        <v>8858775</v>
      </c>
      <c r="R1128" s="142">
        <f t="shared" si="1530"/>
        <v>1371373</v>
      </c>
      <c r="S1128" s="142">
        <f t="shared" si="1530"/>
        <v>6147539</v>
      </c>
      <c r="T1128" s="142">
        <f t="shared" si="1530"/>
        <v>45478326</v>
      </c>
      <c r="U1128" s="142">
        <f t="shared" si="1530"/>
        <v>1571714</v>
      </c>
      <c r="V1128" s="142">
        <f t="shared" si="1530"/>
        <v>11465</v>
      </c>
      <c r="W1128" s="142">
        <f t="shared" si="1530"/>
        <v>200314</v>
      </c>
      <c r="X1128" s="142">
        <f t="shared" si="1530"/>
        <v>91773</v>
      </c>
      <c r="Y1128" s="142">
        <f t="shared" si="1530"/>
        <v>475701</v>
      </c>
      <c r="Z1128" s="142">
        <f t="shared" si="1530"/>
        <v>2194516</v>
      </c>
      <c r="AA1128" s="142">
        <f t="shared" si="1530"/>
        <v>1752286</v>
      </c>
      <c r="AB1128" s="279">
        <f t="shared" si="1530"/>
        <v>1645727</v>
      </c>
      <c r="AC1128" s="142">
        <f t="shared" si="1530"/>
        <v>169842227</v>
      </c>
      <c r="AD1128" s="142"/>
      <c r="AE1128" s="142"/>
      <c r="AF1128" s="142"/>
      <c r="AG1128" s="168" t="s">
        <v>1284</v>
      </c>
      <c r="AH1128" s="144">
        <f>Data!D$734+C1128+D1128+E1128+F1128+G1128+H1128+O1128+T1128+U1128+W1128+X1128+Z1128+AB1128+AC1128</f>
        <v>798952169</v>
      </c>
      <c r="AI1128" s="145">
        <f t="shared" si="294"/>
        <v>43801</v>
      </c>
      <c r="AJ1128" s="144">
        <f t="shared" si="297"/>
        <v>1344</v>
      </c>
      <c r="AK1128" s="142">
        <v>1.0</v>
      </c>
      <c r="AL1128" s="146">
        <f t="shared" si="1039"/>
        <v>1344</v>
      </c>
      <c r="AM1128" s="168">
        <f t="shared" si="1531"/>
        <v>26</v>
      </c>
      <c r="AN1128" s="295"/>
      <c r="AO1128" s="295"/>
      <c r="AP1128" s="295"/>
      <c r="AQ1128" s="295"/>
      <c r="AR1128" s="295"/>
      <c r="AS1128" s="295"/>
      <c r="AT1128" s="295"/>
      <c r="AU1128" s="295"/>
      <c r="AV1128" s="295"/>
      <c r="AW1128" s="295"/>
      <c r="AX1128" s="295"/>
      <c r="AY1128" s="295"/>
      <c r="AZ1128" s="295"/>
      <c r="BA1128" s="295"/>
      <c r="BB1128" s="295"/>
    </row>
    <row r="1129">
      <c r="A1129" s="293" t="str">
        <f>Data!A351</f>
        <v>Ilkley Town Council</v>
      </c>
      <c r="B1129" s="140">
        <f>Data!E351</f>
        <v>43801</v>
      </c>
      <c r="C1129" s="142">
        <f t="shared" ref="C1129:AC1129" si="1532">C1128</f>
        <v>6929559</v>
      </c>
      <c r="D1129" s="142">
        <f t="shared" si="1532"/>
        <v>24303678</v>
      </c>
      <c r="E1129" s="142">
        <f t="shared" si="1532"/>
        <v>6229645</v>
      </c>
      <c r="F1129" s="176">
        <f t="shared" si="1532"/>
        <v>57662496</v>
      </c>
      <c r="G1129" s="142">
        <f t="shared" si="1532"/>
        <v>30817800</v>
      </c>
      <c r="H1129" s="142">
        <f t="shared" si="1532"/>
        <v>2461294</v>
      </c>
      <c r="I1129" s="142">
        <f t="shared" si="1532"/>
        <v>22086437</v>
      </c>
      <c r="J1129" s="142">
        <f t="shared" si="1532"/>
        <v>4894244</v>
      </c>
      <c r="K1129" s="142">
        <f t="shared" si="1532"/>
        <v>11430270</v>
      </c>
      <c r="L1129" s="142">
        <f t="shared" si="1532"/>
        <v>66990000</v>
      </c>
      <c r="M1129" s="142">
        <f t="shared" si="1532"/>
        <v>852503</v>
      </c>
      <c r="N1129" s="279">
        <f t="shared" si="1532"/>
        <v>46740672</v>
      </c>
      <c r="O1129" s="142">
        <f t="shared" si="1532"/>
        <v>3559100</v>
      </c>
      <c r="P1129" s="142">
        <f t="shared" si="1532"/>
        <v>148000</v>
      </c>
      <c r="Q1129" s="142">
        <f t="shared" si="1532"/>
        <v>8858775</v>
      </c>
      <c r="R1129" s="142">
        <f t="shared" si="1532"/>
        <v>1371373</v>
      </c>
      <c r="S1129" s="142">
        <f t="shared" si="1532"/>
        <v>6147539</v>
      </c>
      <c r="T1129" s="142">
        <f t="shared" si="1532"/>
        <v>45478326</v>
      </c>
      <c r="U1129" s="142">
        <f t="shared" si="1532"/>
        <v>1571714</v>
      </c>
      <c r="V1129" s="142">
        <f t="shared" si="1532"/>
        <v>11465</v>
      </c>
      <c r="W1129" s="142">
        <f t="shared" si="1532"/>
        <v>200314</v>
      </c>
      <c r="X1129" s="142">
        <f t="shared" si="1532"/>
        <v>91773</v>
      </c>
      <c r="Y1129" s="142">
        <f t="shared" si="1532"/>
        <v>475701</v>
      </c>
      <c r="Z1129" s="142">
        <f t="shared" si="1532"/>
        <v>2194516</v>
      </c>
      <c r="AA1129" s="142">
        <f t="shared" si="1532"/>
        <v>1752286</v>
      </c>
      <c r="AB1129" s="279">
        <f t="shared" si="1532"/>
        <v>1645727</v>
      </c>
      <c r="AC1129" s="142">
        <f t="shared" si="1532"/>
        <v>169842227</v>
      </c>
      <c r="AD1129" s="142"/>
      <c r="AE1129" s="142"/>
      <c r="AF1129" s="142"/>
      <c r="AG1129" s="168" t="s">
        <v>1284</v>
      </c>
      <c r="AH1129" s="144">
        <f>Data!D$734+C1129+D1129+E1129+F1129+G1129+H1129+O1129+T1129+U1129+W1129+X1129+Z1129+AB1129+AC1129</f>
        <v>798952169</v>
      </c>
      <c r="AI1129" s="145">
        <f t="shared" si="294"/>
        <v>43801</v>
      </c>
      <c r="AJ1129" s="144">
        <f t="shared" si="297"/>
        <v>1345</v>
      </c>
      <c r="AK1129" s="142">
        <v>1.0</v>
      </c>
      <c r="AL1129" s="146">
        <f t="shared" si="1039"/>
        <v>1345</v>
      </c>
      <c r="AM1129" s="168">
        <f t="shared" ref="AM1129:AM1130" si="1534">AM1118</f>
        <v>26</v>
      </c>
      <c r="AN1129" s="295"/>
      <c r="AO1129" s="295"/>
      <c r="AP1129" s="295"/>
      <c r="AQ1129" s="295"/>
      <c r="AR1129" s="295"/>
      <c r="AS1129" s="295"/>
      <c r="AT1129" s="295"/>
      <c r="AU1129" s="295"/>
      <c r="AV1129" s="295"/>
      <c r="AW1129" s="295"/>
      <c r="AX1129" s="295"/>
      <c r="AY1129" s="295"/>
      <c r="AZ1129" s="295"/>
      <c r="BA1129" s="295"/>
      <c r="BB1129" s="295"/>
    </row>
    <row r="1130">
      <c r="A1130" s="293" t="str">
        <f>Data!A311</f>
        <v>Grimley Parish Council</v>
      </c>
      <c r="B1130" s="140">
        <f>Data!E311</f>
        <v>43801</v>
      </c>
      <c r="C1130" s="142">
        <f t="shared" ref="C1130:AC1130" si="1533">C1129</f>
        <v>6929559</v>
      </c>
      <c r="D1130" s="142">
        <f t="shared" si="1533"/>
        <v>24303678</v>
      </c>
      <c r="E1130" s="142">
        <f t="shared" si="1533"/>
        <v>6229645</v>
      </c>
      <c r="F1130" s="176">
        <f t="shared" si="1533"/>
        <v>57662496</v>
      </c>
      <c r="G1130" s="142">
        <f t="shared" si="1533"/>
        <v>30817800</v>
      </c>
      <c r="H1130" s="142">
        <f t="shared" si="1533"/>
        <v>2461294</v>
      </c>
      <c r="I1130" s="142">
        <f t="shared" si="1533"/>
        <v>22086437</v>
      </c>
      <c r="J1130" s="142">
        <f t="shared" si="1533"/>
        <v>4894244</v>
      </c>
      <c r="K1130" s="142">
        <f t="shared" si="1533"/>
        <v>11430270</v>
      </c>
      <c r="L1130" s="142">
        <f t="shared" si="1533"/>
        <v>66990000</v>
      </c>
      <c r="M1130" s="142">
        <f t="shared" si="1533"/>
        <v>852503</v>
      </c>
      <c r="N1130" s="279">
        <f t="shared" si="1533"/>
        <v>46740672</v>
      </c>
      <c r="O1130" s="142">
        <f t="shared" si="1533"/>
        <v>3559100</v>
      </c>
      <c r="P1130" s="142">
        <f t="shared" si="1533"/>
        <v>148000</v>
      </c>
      <c r="Q1130" s="142">
        <f t="shared" si="1533"/>
        <v>8858775</v>
      </c>
      <c r="R1130" s="142">
        <f t="shared" si="1533"/>
        <v>1371373</v>
      </c>
      <c r="S1130" s="142">
        <f t="shared" si="1533"/>
        <v>6147539</v>
      </c>
      <c r="T1130" s="142">
        <f t="shared" si="1533"/>
        <v>45478326</v>
      </c>
      <c r="U1130" s="142">
        <f t="shared" si="1533"/>
        <v>1571714</v>
      </c>
      <c r="V1130" s="142">
        <f t="shared" si="1533"/>
        <v>11465</v>
      </c>
      <c r="W1130" s="142">
        <f t="shared" si="1533"/>
        <v>200314</v>
      </c>
      <c r="X1130" s="142">
        <f t="shared" si="1533"/>
        <v>91773</v>
      </c>
      <c r="Y1130" s="142">
        <f t="shared" si="1533"/>
        <v>475701</v>
      </c>
      <c r="Z1130" s="142">
        <f t="shared" si="1533"/>
        <v>2194516</v>
      </c>
      <c r="AA1130" s="142">
        <f t="shared" si="1533"/>
        <v>1752286</v>
      </c>
      <c r="AB1130" s="279">
        <f t="shared" si="1533"/>
        <v>1645727</v>
      </c>
      <c r="AC1130" s="142">
        <f t="shared" si="1533"/>
        <v>169842227</v>
      </c>
      <c r="AD1130" s="142"/>
      <c r="AE1130" s="142"/>
      <c r="AF1130" s="142"/>
      <c r="AG1130" s="168" t="s">
        <v>1284</v>
      </c>
      <c r="AH1130" s="144">
        <f>Data!D$734+C1130+D1130+E1130+F1130+G1130+H1130+O1130+T1130+U1130+W1130+X1130+Z1130+AB1130+AC1130</f>
        <v>798952169</v>
      </c>
      <c r="AI1130" s="145">
        <f t="shared" si="294"/>
        <v>43801</v>
      </c>
      <c r="AJ1130" s="144">
        <f t="shared" si="297"/>
        <v>1346</v>
      </c>
      <c r="AK1130" s="142">
        <v>1.0</v>
      </c>
      <c r="AL1130" s="146">
        <f t="shared" si="1039"/>
        <v>1346</v>
      </c>
      <c r="AM1130" s="168">
        <f t="shared" si="1534"/>
        <v>26</v>
      </c>
      <c r="AN1130" s="295"/>
      <c r="AO1130" s="295"/>
      <c r="AP1130" s="295"/>
      <c r="AQ1130" s="295"/>
      <c r="AR1130" s="295"/>
      <c r="AS1130" s="295"/>
      <c r="AT1130" s="295"/>
      <c r="AU1130" s="295"/>
      <c r="AV1130" s="295"/>
      <c r="AW1130" s="295"/>
      <c r="AX1130" s="295"/>
      <c r="AY1130" s="295"/>
      <c r="AZ1130" s="295"/>
      <c r="BA1130" s="295"/>
      <c r="BB1130" s="295"/>
    </row>
    <row r="1131">
      <c r="A1131" s="293" t="str">
        <f>Data!A1182</f>
        <v>Minneapolis City Council</v>
      </c>
      <c r="B1131" s="140">
        <f>Data!E1182</f>
        <v>43801</v>
      </c>
      <c r="C1131" s="142">
        <f t="shared" ref="C1131:C1139" si="1536">C1130</f>
        <v>6929559</v>
      </c>
      <c r="D1131" s="210">
        <f>Data!D1182+D1130</f>
        <v>24729081</v>
      </c>
      <c r="E1131" s="142">
        <f t="shared" ref="E1131:AC1131" si="1535">E1130</f>
        <v>6229645</v>
      </c>
      <c r="F1131" s="279">
        <f t="shared" si="1535"/>
        <v>57662496</v>
      </c>
      <c r="G1131" s="142">
        <f t="shared" si="1535"/>
        <v>30817800</v>
      </c>
      <c r="H1131" s="142">
        <f t="shared" si="1535"/>
        <v>2461294</v>
      </c>
      <c r="I1131" s="142">
        <f t="shared" si="1535"/>
        <v>22086437</v>
      </c>
      <c r="J1131" s="142">
        <f t="shared" si="1535"/>
        <v>4894244</v>
      </c>
      <c r="K1131" s="142">
        <f t="shared" si="1535"/>
        <v>11430270</v>
      </c>
      <c r="L1131" s="142">
        <f t="shared" si="1535"/>
        <v>66990000</v>
      </c>
      <c r="M1131" s="142">
        <f t="shared" si="1535"/>
        <v>852503</v>
      </c>
      <c r="N1131" s="279">
        <f t="shared" si="1535"/>
        <v>46740672</v>
      </c>
      <c r="O1131" s="142">
        <f t="shared" si="1535"/>
        <v>3559100</v>
      </c>
      <c r="P1131" s="142">
        <f t="shared" si="1535"/>
        <v>148000</v>
      </c>
      <c r="Q1131" s="142">
        <f t="shared" si="1535"/>
        <v>8858775</v>
      </c>
      <c r="R1131" s="142">
        <f t="shared" si="1535"/>
        <v>1371373</v>
      </c>
      <c r="S1131" s="142">
        <f t="shared" si="1535"/>
        <v>6147539</v>
      </c>
      <c r="T1131" s="142">
        <f t="shared" si="1535"/>
        <v>45478326</v>
      </c>
      <c r="U1131" s="142">
        <f t="shared" si="1535"/>
        <v>1571714</v>
      </c>
      <c r="V1131" s="142">
        <f t="shared" si="1535"/>
        <v>11465</v>
      </c>
      <c r="W1131" s="142">
        <f t="shared" si="1535"/>
        <v>200314</v>
      </c>
      <c r="X1131" s="142">
        <f t="shared" si="1535"/>
        <v>91773</v>
      </c>
      <c r="Y1131" s="142">
        <f t="shared" si="1535"/>
        <v>475701</v>
      </c>
      <c r="Z1131" s="142">
        <f t="shared" si="1535"/>
        <v>2194516</v>
      </c>
      <c r="AA1131" s="142">
        <f t="shared" si="1535"/>
        <v>1752286</v>
      </c>
      <c r="AB1131" s="279">
        <f t="shared" si="1535"/>
        <v>1645727</v>
      </c>
      <c r="AC1131" s="142">
        <f t="shared" si="1535"/>
        <v>169842227</v>
      </c>
      <c r="AD1131" s="142"/>
      <c r="AE1131" s="142"/>
      <c r="AF1131" s="142"/>
      <c r="AG1131" s="168" t="s">
        <v>996</v>
      </c>
      <c r="AH1131" s="144">
        <f>Data!D$734+C1131+D1131+E1131+F1131+G1131+H1131+O1131+T1131+U1131+W1131+X1131+Z1131+AB1131+AC1131</f>
        <v>799377572</v>
      </c>
      <c r="AI1131" s="145">
        <f t="shared" si="294"/>
        <v>43801</v>
      </c>
      <c r="AJ1131" s="144">
        <f t="shared" si="297"/>
        <v>1347</v>
      </c>
      <c r="AK1131" s="142">
        <v>1.0</v>
      </c>
      <c r="AL1131" s="146">
        <f t="shared" si="1039"/>
        <v>1347</v>
      </c>
      <c r="AM1131" s="168">
        <f t="shared" ref="AM1131:AM1132" si="1538">AM1118</f>
        <v>26</v>
      </c>
      <c r="AN1131" s="295"/>
      <c r="AO1131" s="295"/>
      <c r="AP1131" s="295"/>
      <c r="AQ1131" s="295"/>
      <c r="AR1131" s="295"/>
      <c r="AS1131" s="295"/>
      <c r="AT1131" s="295"/>
      <c r="AU1131" s="295"/>
      <c r="AV1131" s="295"/>
      <c r="AW1131" s="295"/>
      <c r="AX1131" s="295"/>
      <c r="AY1131" s="295"/>
      <c r="AZ1131" s="295"/>
      <c r="BA1131" s="295"/>
      <c r="BB1131" s="295"/>
    </row>
    <row r="1132">
      <c r="A1132" s="293" t="str">
        <f>Data!A1148</f>
        <v>Brunswick Town Council</v>
      </c>
      <c r="B1132" s="140">
        <f>Data!E1148</f>
        <v>43801</v>
      </c>
      <c r="C1132" s="142">
        <f t="shared" si="1536"/>
        <v>6929559</v>
      </c>
      <c r="D1132" s="210">
        <f>Data!D1148+D1131</f>
        <v>24749359</v>
      </c>
      <c r="E1132" s="142">
        <f t="shared" ref="E1132:AC1132" si="1537">E1131</f>
        <v>6229645</v>
      </c>
      <c r="F1132" s="279">
        <f t="shared" si="1537"/>
        <v>57662496</v>
      </c>
      <c r="G1132" s="142">
        <f t="shared" si="1537"/>
        <v>30817800</v>
      </c>
      <c r="H1132" s="142">
        <f t="shared" si="1537"/>
        <v>2461294</v>
      </c>
      <c r="I1132" s="142">
        <f t="shared" si="1537"/>
        <v>22086437</v>
      </c>
      <c r="J1132" s="142">
        <f t="shared" si="1537"/>
        <v>4894244</v>
      </c>
      <c r="K1132" s="142">
        <f t="shared" si="1537"/>
        <v>11430270</v>
      </c>
      <c r="L1132" s="142">
        <f t="shared" si="1537"/>
        <v>66990000</v>
      </c>
      <c r="M1132" s="142">
        <f t="shared" si="1537"/>
        <v>852503</v>
      </c>
      <c r="N1132" s="279">
        <f t="shared" si="1537"/>
        <v>46740672</v>
      </c>
      <c r="O1132" s="142">
        <f t="shared" si="1537"/>
        <v>3559100</v>
      </c>
      <c r="P1132" s="142">
        <f t="shared" si="1537"/>
        <v>148000</v>
      </c>
      <c r="Q1132" s="142">
        <f t="shared" si="1537"/>
        <v>8858775</v>
      </c>
      <c r="R1132" s="142">
        <f t="shared" si="1537"/>
        <v>1371373</v>
      </c>
      <c r="S1132" s="142">
        <f t="shared" si="1537"/>
        <v>6147539</v>
      </c>
      <c r="T1132" s="142">
        <f t="shared" si="1537"/>
        <v>45478326</v>
      </c>
      <c r="U1132" s="142">
        <f t="shared" si="1537"/>
        <v>1571714</v>
      </c>
      <c r="V1132" s="142">
        <f t="shared" si="1537"/>
        <v>11465</v>
      </c>
      <c r="W1132" s="142">
        <f t="shared" si="1537"/>
        <v>200314</v>
      </c>
      <c r="X1132" s="142">
        <f t="shared" si="1537"/>
        <v>91773</v>
      </c>
      <c r="Y1132" s="142">
        <f t="shared" si="1537"/>
        <v>475701</v>
      </c>
      <c r="Z1132" s="142">
        <f t="shared" si="1537"/>
        <v>2194516</v>
      </c>
      <c r="AA1132" s="142">
        <f t="shared" si="1537"/>
        <v>1752286</v>
      </c>
      <c r="AB1132" s="279">
        <f t="shared" si="1537"/>
        <v>1645727</v>
      </c>
      <c r="AC1132" s="142">
        <f t="shared" si="1537"/>
        <v>169842227</v>
      </c>
      <c r="AD1132" s="142"/>
      <c r="AE1132" s="142"/>
      <c r="AF1132" s="142"/>
      <c r="AG1132" s="168" t="s">
        <v>996</v>
      </c>
      <c r="AH1132" s="144">
        <f>Data!D$734+C1132+D1132+E1132+F1132+G1132+H1132+O1132+T1132+U1132+W1132+X1132+Z1132+AB1132+AC1132</f>
        <v>799397850</v>
      </c>
      <c r="AI1132" s="145">
        <f t="shared" si="294"/>
        <v>43801</v>
      </c>
      <c r="AJ1132" s="144">
        <f t="shared" si="297"/>
        <v>1348</v>
      </c>
      <c r="AK1132" s="142">
        <v>1.0</v>
      </c>
      <c r="AL1132" s="146">
        <f t="shared" si="1039"/>
        <v>1348</v>
      </c>
      <c r="AM1132" s="168">
        <f t="shared" si="1538"/>
        <v>26</v>
      </c>
      <c r="AN1132" s="295"/>
      <c r="AO1132" s="295"/>
      <c r="AP1132" s="295"/>
      <c r="AQ1132" s="295"/>
      <c r="AR1132" s="295"/>
      <c r="AS1132" s="295"/>
      <c r="AT1132" s="295"/>
      <c r="AU1132" s="295"/>
      <c r="AV1132" s="295"/>
      <c r="AW1132" s="295"/>
      <c r="AX1132" s="295"/>
      <c r="AY1132" s="295"/>
      <c r="AZ1132" s="295"/>
      <c r="BA1132" s="295"/>
      <c r="BB1132" s="295"/>
    </row>
    <row r="1133">
      <c r="A1133" s="293" t="str">
        <f>Data!A1172</f>
        <v>Kalamazoo County Board of Commissioners</v>
      </c>
      <c r="B1133" s="140">
        <f>Data!E1172</f>
        <v>43802</v>
      </c>
      <c r="C1133" s="142">
        <f t="shared" si="1536"/>
        <v>6929559</v>
      </c>
      <c r="D1133" s="210">
        <f>Data!D1172+D1132-Data!D1171</f>
        <v>24937684</v>
      </c>
      <c r="E1133" s="142">
        <f t="shared" ref="E1133:AC1133" si="1539">E1132</f>
        <v>6229645</v>
      </c>
      <c r="F1133" s="279">
        <f t="shared" si="1539"/>
        <v>57662496</v>
      </c>
      <c r="G1133" s="142">
        <f t="shared" si="1539"/>
        <v>30817800</v>
      </c>
      <c r="H1133" s="142">
        <f t="shared" si="1539"/>
        <v>2461294</v>
      </c>
      <c r="I1133" s="142">
        <f t="shared" si="1539"/>
        <v>22086437</v>
      </c>
      <c r="J1133" s="142">
        <f t="shared" si="1539"/>
        <v>4894244</v>
      </c>
      <c r="K1133" s="142">
        <f t="shared" si="1539"/>
        <v>11430270</v>
      </c>
      <c r="L1133" s="142">
        <f t="shared" si="1539"/>
        <v>66990000</v>
      </c>
      <c r="M1133" s="142">
        <f t="shared" si="1539"/>
        <v>852503</v>
      </c>
      <c r="N1133" s="279">
        <f t="shared" si="1539"/>
        <v>46740672</v>
      </c>
      <c r="O1133" s="142">
        <f t="shared" si="1539"/>
        <v>3559100</v>
      </c>
      <c r="P1133" s="142">
        <f t="shared" si="1539"/>
        <v>148000</v>
      </c>
      <c r="Q1133" s="142">
        <f t="shared" si="1539"/>
        <v>8858775</v>
      </c>
      <c r="R1133" s="142">
        <f t="shared" si="1539"/>
        <v>1371373</v>
      </c>
      <c r="S1133" s="142">
        <f t="shared" si="1539"/>
        <v>6147539</v>
      </c>
      <c r="T1133" s="142">
        <f t="shared" si="1539"/>
        <v>45478326</v>
      </c>
      <c r="U1133" s="142">
        <f t="shared" si="1539"/>
        <v>1571714</v>
      </c>
      <c r="V1133" s="142">
        <f t="shared" si="1539"/>
        <v>11465</v>
      </c>
      <c r="W1133" s="142">
        <f t="shared" si="1539"/>
        <v>200314</v>
      </c>
      <c r="X1133" s="142">
        <f t="shared" si="1539"/>
        <v>91773</v>
      </c>
      <c r="Y1133" s="142">
        <f t="shared" si="1539"/>
        <v>475701</v>
      </c>
      <c r="Z1133" s="142">
        <f t="shared" si="1539"/>
        <v>2194516</v>
      </c>
      <c r="AA1133" s="142">
        <f t="shared" si="1539"/>
        <v>1752286</v>
      </c>
      <c r="AB1133" s="279">
        <f t="shared" si="1539"/>
        <v>1645727</v>
      </c>
      <c r="AC1133" s="142">
        <f t="shared" si="1539"/>
        <v>169842227</v>
      </c>
      <c r="AD1133" s="142"/>
      <c r="AE1133" s="142"/>
      <c r="AF1133" s="142"/>
      <c r="AG1133" s="168" t="s">
        <v>996</v>
      </c>
      <c r="AH1133" s="144">
        <f>Data!D$734+C1133+D1133+E1133+F1133+G1133+H1133+O1133+T1133+U1133+W1133+X1133+Z1133+AB1133+AC1133</f>
        <v>799586175</v>
      </c>
      <c r="AI1133" s="145">
        <f t="shared" si="294"/>
        <v>43802</v>
      </c>
      <c r="AJ1133" s="144">
        <f t="shared" si="297"/>
        <v>1349</v>
      </c>
      <c r="AK1133" s="142">
        <v>1.0</v>
      </c>
      <c r="AL1133" s="146">
        <f t="shared" si="1039"/>
        <v>1349</v>
      </c>
      <c r="AM1133" s="168">
        <f>AM1119</f>
        <v>26</v>
      </c>
      <c r="AN1133" s="295"/>
      <c r="AO1133" s="295"/>
      <c r="AP1133" s="295"/>
      <c r="AQ1133" s="295"/>
      <c r="AR1133" s="295"/>
      <c r="AS1133" s="295"/>
      <c r="AT1133" s="295"/>
      <c r="AU1133" s="295"/>
      <c r="AV1133" s="295"/>
      <c r="AW1133" s="295"/>
      <c r="AX1133" s="295"/>
      <c r="AY1133" s="295"/>
      <c r="AZ1133" s="295"/>
      <c r="BA1133" s="295"/>
      <c r="BB1133" s="295"/>
    </row>
    <row r="1134">
      <c r="A1134" s="293" t="str">
        <f>Data!A1211</f>
        <v>Sebastopol City Council</v>
      </c>
      <c r="B1134" s="140">
        <f>Data!E1211</f>
        <v>43802</v>
      </c>
      <c r="C1134" s="142">
        <f t="shared" si="1536"/>
        <v>6929559</v>
      </c>
      <c r="D1134" s="176">
        <f t="shared" ref="D1134:AC1134" si="1540">D1133</f>
        <v>24937684</v>
      </c>
      <c r="E1134" s="142">
        <f t="shared" si="1540"/>
        <v>6229645</v>
      </c>
      <c r="F1134" s="142">
        <f t="shared" si="1540"/>
        <v>57662496</v>
      </c>
      <c r="G1134" s="142">
        <f t="shared" si="1540"/>
        <v>30817800</v>
      </c>
      <c r="H1134" s="142">
        <f t="shared" si="1540"/>
        <v>2461294</v>
      </c>
      <c r="I1134" s="142">
        <f t="shared" si="1540"/>
        <v>22086437</v>
      </c>
      <c r="J1134" s="142">
        <f t="shared" si="1540"/>
        <v>4894244</v>
      </c>
      <c r="K1134" s="142">
        <f t="shared" si="1540"/>
        <v>11430270</v>
      </c>
      <c r="L1134" s="142">
        <f t="shared" si="1540"/>
        <v>66990000</v>
      </c>
      <c r="M1134" s="142">
        <f t="shared" si="1540"/>
        <v>852503</v>
      </c>
      <c r="N1134" s="279">
        <f t="shared" si="1540"/>
        <v>46740672</v>
      </c>
      <c r="O1134" s="142">
        <f t="shared" si="1540"/>
        <v>3559100</v>
      </c>
      <c r="P1134" s="142">
        <f t="shared" si="1540"/>
        <v>148000</v>
      </c>
      <c r="Q1134" s="142">
        <f t="shared" si="1540"/>
        <v>8858775</v>
      </c>
      <c r="R1134" s="142">
        <f t="shared" si="1540"/>
        <v>1371373</v>
      </c>
      <c r="S1134" s="142">
        <f t="shared" si="1540"/>
        <v>6147539</v>
      </c>
      <c r="T1134" s="142">
        <f t="shared" si="1540"/>
        <v>45478326</v>
      </c>
      <c r="U1134" s="142">
        <f t="shared" si="1540"/>
        <v>1571714</v>
      </c>
      <c r="V1134" s="142">
        <f t="shared" si="1540"/>
        <v>11465</v>
      </c>
      <c r="W1134" s="142">
        <f t="shared" si="1540"/>
        <v>200314</v>
      </c>
      <c r="X1134" s="142">
        <f t="shared" si="1540"/>
        <v>91773</v>
      </c>
      <c r="Y1134" s="142">
        <f t="shared" si="1540"/>
        <v>475701</v>
      </c>
      <c r="Z1134" s="142">
        <f t="shared" si="1540"/>
        <v>2194516</v>
      </c>
      <c r="AA1134" s="142">
        <f t="shared" si="1540"/>
        <v>1752286</v>
      </c>
      <c r="AB1134" s="279">
        <f t="shared" si="1540"/>
        <v>1645727</v>
      </c>
      <c r="AC1134" s="142">
        <f t="shared" si="1540"/>
        <v>169842227</v>
      </c>
      <c r="AD1134" s="142"/>
      <c r="AE1134" s="142"/>
      <c r="AF1134" s="142"/>
      <c r="AG1134" s="168" t="s">
        <v>996</v>
      </c>
      <c r="AH1134" s="144">
        <f>Data!D$734+C1134+D1134+E1134+F1134+G1134+H1134+O1134+T1134+U1134+W1134+X1134+Z1134+AB1134+AC1134</f>
        <v>799586175</v>
      </c>
      <c r="AI1134" s="145">
        <f t="shared" si="294"/>
        <v>43802</v>
      </c>
      <c r="AJ1134" s="144">
        <f t="shared" si="297"/>
        <v>1350</v>
      </c>
      <c r="AK1134" s="142">
        <v>1.0</v>
      </c>
      <c r="AL1134" s="146">
        <f t="shared" si="1039"/>
        <v>1350</v>
      </c>
      <c r="AM1134" s="168">
        <f t="shared" ref="AM1134:AM1136" si="1543">AM1123</f>
        <v>26</v>
      </c>
      <c r="AN1134" s="295"/>
      <c r="AO1134" s="295"/>
      <c r="AP1134" s="295"/>
      <c r="AQ1134" s="295"/>
      <c r="AR1134" s="295"/>
      <c r="AS1134" s="295"/>
      <c r="AT1134" s="295"/>
      <c r="AU1134" s="295"/>
      <c r="AV1134" s="295"/>
      <c r="AW1134" s="295"/>
      <c r="AX1134" s="295"/>
      <c r="AY1134" s="295"/>
      <c r="AZ1134" s="295"/>
      <c r="BA1134" s="295"/>
      <c r="BB1134" s="295"/>
    </row>
    <row r="1135">
      <c r="A1135" s="293" t="str">
        <f>Data!A974</f>
        <v>Hakuba Village Council (白馬村)</v>
      </c>
      <c r="B1135" s="140">
        <f>Data!E974</f>
        <v>43803</v>
      </c>
      <c r="C1135" s="142">
        <f t="shared" si="1536"/>
        <v>6929559</v>
      </c>
      <c r="D1135" s="142">
        <f t="shared" ref="D1135:V1135" si="1541">D1134</f>
        <v>24937684</v>
      </c>
      <c r="E1135" s="142">
        <f t="shared" si="1541"/>
        <v>6229645</v>
      </c>
      <c r="F1135" s="142">
        <f t="shared" si="1541"/>
        <v>57662496</v>
      </c>
      <c r="G1135" s="142">
        <f t="shared" si="1541"/>
        <v>30817800</v>
      </c>
      <c r="H1135" s="142">
        <f t="shared" si="1541"/>
        <v>2461294</v>
      </c>
      <c r="I1135" s="142">
        <f t="shared" si="1541"/>
        <v>22086437</v>
      </c>
      <c r="J1135" s="142">
        <f t="shared" si="1541"/>
        <v>4894244</v>
      </c>
      <c r="K1135" s="142">
        <f t="shared" si="1541"/>
        <v>11430270</v>
      </c>
      <c r="L1135" s="142">
        <f t="shared" si="1541"/>
        <v>66990000</v>
      </c>
      <c r="M1135" s="142">
        <f t="shared" si="1541"/>
        <v>852503</v>
      </c>
      <c r="N1135" s="279">
        <f t="shared" si="1541"/>
        <v>46740672</v>
      </c>
      <c r="O1135" s="142">
        <f t="shared" si="1541"/>
        <v>3559100</v>
      </c>
      <c r="P1135" s="142">
        <f t="shared" si="1541"/>
        <v>148000</v>
      </c>
      <c r="Q1135" s="142">
        <f t="shared" si="1541"/>
        <v>8858775</v>
      </c>
      <c r="R1135" s="142">
        <f t="shared" si="1541"/>
        <v>1371373</v>
      </c>
      <c r="S1135" s="142">
        <f t="shared" si="1541"/>
        <v>6147539</v>
      </c>
      <c r="T1135" s="142">
        <f t="shared" si="1541"/>
        <v>45478326</v>
      </c>
      <c r="U1135" s="142">
        <f t="shared" si="1541"/>
        <v>1571714</v>
      </c>
      <c r="V1135" s="142">
        <f t="shared" si="1541"/>
        <v>11465</v>
      </c>
      <c r="W1135" s="210">
        <f>Data!D974+W1134</f>
        <v>209321</v>
      </c>
      <c r="X1135" s="142">
        <f t="shared" ref="X1135:AC1135" si="1542">X1134</f>
        <v>91773</v>
      </c>
      <c r="Y1135" s="142">
        <f t="shared" si="1542"/>
        <v>475701</v>
      </c>
      <c r="Z1135" s="142">
        <f t="shared" si="1542"/>
        <v>2194516</v>
      </c>
      <c r="AA1135" s="142">
        <f t="shared" si="1542"/>
        <v>1752286</v>
      </c>
      <c r="AB1135" s="279">
        <f t="shared" si="1542"/>
        <v>1645727</v>
      </c>
      <c r="AC1135" s="142">
        <f t="shared" si="1542"/>
        <v>169842227</v>
      </c>
      <c r="AD1135" s="142"/>
      <c r="AE1135" s="142"/>
      <c r="AF1135" s="142"/>
      <c r="AG1135" s="168" t="s">
        <v>2808</v>
      </c>
      <c r="AH1135" s="144">
        <f>Data!D$734+C1135+D1135+E1135+F1135+G1135+H1135+O1135+T1135+U1135+W1135+X1135+Z1135+AB1135+AC1135</f>
        <v>799595182</v>
      </c>
      <c r="AI1135" s="145">
        <f t="shared" si="294"/>
        <v>43803</v>
      </c>
      <c r="AJ1135" s="144">
        <f t="shared" si="297"/>
        <v>1351</v>
      </c>
      <c r="AK1135" s="142">
        <v>1.0</v>
      </c>
      <c r="AL1135" s="146">
        <f t="shared" si="1039"/>
        <v>1351</v>
      </c>
      <c r="AM1135" s="168">
        <f t="shared" si="1543"/>
        <v>26</v>
      </c>
      <c r="AN1135" s="295"/>
      <c r="AO1135" s="295"/>
      <c r="AP1135" s="295"/>
      <c r="AQ1135" s="295"/>
      <c r="AR1135" s="295"/>
      <c r="AS1135" s="295"/>
      <c r="AT1135" s="295"/>
      <c r="AU1135" s="295"/>
      <c r="AV1135" s="295"/>
      <c r="AW1135" s="295"/>
      <c r="AX1135" s="295"/>
      <c r="AY1135" s="295"/>
      <c r="AZ1135" s="295"/>
      <c r="BA1135" s="295"/>
      <c r="BB1135" s="295"/>
    </row>
    <row r="1136">
      <c r="A1136" s="293" t="str">
        <f>Data!A300</f>
        <v>Gittisham Parish Council</v>
      </c>
      <c r="B1136" s="140">
        <f>Data!E300</f>
        <v>43803</v>
      </c>
      <c r="C1136" s="142">
        <f t="shared" si="1536"/>
        <v>6929559</v>
      </c>
      <c r="D1136" s="142">
        <f t="shared" ref="D1136:AC1136" si="1544">D1135</f>
        <v>24937684</v>
      </c>
      <c r="E1136" s="142">
        <f t="shared" si="1544"/>
        <v>6229645</v>
      </c>
      <c r="F1136" s="176">
        <f t="shared" si="1544"/>
        <v>57662496</v>
      </c>
      <c r="G1136" s="142">
        <f t="shared" si="1544"/>
        <v>30817800</v>
      </c>
      <c r="H1136" s="142">
        <f t="shared" si="1544"/>
        <v>2461294</v>
      </c>
      <c r="I1136" s="142">
        <f t="shared" si="1544"/>
        <v>22086437</v>
      </c>
      <c r="J1136" s="142">
        <f t="shared" si="1544"/>
        <v>4894244</v>
      </c>
      <c r="K1136" s="142">
        <f t="shared" si="1544"/>
        <v>11430270</v>
      </c>
      <c r="L1136" s="142">
        <f t="shared" si="1544"/>
        <v>66990000</v>
      </c>
      <c r="M1136" s="142">
        <f t="shared" si="1544"/>
        <v>852503</v>
      </c>
      <c r="N1136" s="279">
        <f t="shared" si="1544"/>
        <v>46740672</v>
      </c>
      <c r="O1136" s="142">
        <f t="shared" si="1544"/>
        <v>3559100</v>
      </c>
      <c r="P1136" s="142">
        <f t="shared" si="1544"/>
        <v>148000</v>
      </c>
      <c r="Q1136" s="142">
        <f t="shared" si="1544"/>
        <v>8858775</v>
      </c>
      <c r="R1136" s="142">
        <f t="shared" si="1544"/>
        <v>1371373</v>
      </c>
      <c r="S1136" s="142">
        <f t="shared" si="1544"/>
        <v>6147539</v>
      </c>
      <c r="T1136" s="142">
        <f t="shared" si="1544"/>
        <v>45478326</v>
      </c>
      <c r="U1136" s="142">
        <f t="shared" si="1544"/>
        <v>1571714</v>
      </c>
      <c r="V1136" s="142">
        <f t="shared" si="1544"/>
        <v>11465</v>
      </c>
      <c r="W1136" s="142">
        <f t="shared" si="1544"/>
        <v>209321</v>
      </c>
      <c r="X1136" s="142">
        <f t="shared" si="1544"/>
        <v>91773</v>
      </c>
      <c r="Y1136" s="142">
        <f t="shared" si="1544"/>
        <v>475701</v>
      </c>
      <c r="Z1136" s="142">
        <f t="shared" si="1544"/>
        <v>2194516</v>
      </c>
      <c r="AA1136" s="142">
        <f t="shared" si="1544"/>
        <v>1752286</v>
      </c>
      <c r="AB1136" s="279">
        <f t="shared" si="1544"/>
        <v>1645727</v>
      </c>
      <c r="AC1136" s="142">
        <f t="shared" si="1544"/>
        <v>169842227</v>
      </c>
      <c r="AD1136" s="142"/>
      <c r="AE1136" s="142"/>
      <c r="AF1136" s="142"/>
      <c r="AG1136" s="168" t="s">
        <v>1284</v>
      </c>
      <c r="AH1136" s="144">
        <f>Data!D$734+C1136+D1136+E1136+F1136+G1136+H1136+O1136+T1136+U1136+W1136+X1136+Z1136+AB1136+AC1136</f>
        <v>799595182</v>
      </c>
      <c r="AI1136" s="145">
        <f t="shared" si="294"/>
        <v>43803</v>
      </c>
      <c r="AJ1136" s="144">
        <f t="shared" si="297"/>
        <v>1352</v>
      </c>
      <c r="AK1136" s="142">
        <v>1.0</v>
      </c>
      <c r="AL1136" s="146">
        <f t="shared" si="1039"/>
        <v>1352</v>
      </c>
      <c r="AM1136" s="168">
        <f t="shared" si="1543"/>
        <v>26</v>
      </c>
      <c r="AN1136" s="295"/>
      <c r="AO1136" s="295"/>
      <c r="AP1136" s="295"/>
      <c r="AQ1136" s="295"/>
      <c r="AR1136" s="295"/>
      <c r="AS1136" s="295"/>
      <c r="AT1136" s="295"/>
      <c r="AU1136" s="295"/>
      <c r="AV1136" s="295"/>
      <c r="AW1136" s="295"/>
      <c r="AX1136" s="295"/>
      <c r="AY1136" s="295"/>
      <c r="AZ1136" s="295"/>
      <c r="BA1136" s="295"/>
      <c r="BB1136" s="295"/>
    </row>
    <row r="1137">
      <c r="A1137" s="293" t="str">
        <f>Data!A447</f>
        <v>Nuneaton &amp; Bedworth Borough Council</v>
      </c>
      <c r="B1137" s="140">
        <f>Data!E447</f>
        <v>43803</v>
      </c>
      <c r="C1137" s="142">
        <f t="shared" si="1536"/>
        <v>6929559</v>
      </c>
      <c r="D1137" s="142">
        <f t="shared" ref="D1137:AC1137" si="1545">D1136</f>
        <v>24937684</v>
      </c>
      <c r="E1137" s="142">
        <f t="shared" si="1545"/>
        <v>6229645</v>
      </c>
      <c r="F1137" s="176">
        <f t="shared" si="1545"/>
        <v>57662496</v>
      </c>
      <c r="G1137" s="142">
        <f t="shared" si="1545"/>
        <v>30817800</v>
      </c>
      <c r="H1137" s="142">
        <f t="shared" si="1545"/>
        <v>2461294</v>
      </c>
      <c r="I1137" s="142">
        <f t="shared" si="1545"/>
        <v>22086437</v>
      </c>
      <c r="J1137" s="142">
        <f t="shared" si="1545"/>
        <v>4894244</v>
      </c>
      <c r="K1137" s="142">
        <f t="shared" si="1545"/>
        <v>11430270</v>
      </c>
      <c r="L1137" s="142">
        <f t="shared" si="1545"/>
        <v>66990000</v>
      </c>
      <c r="M1137" s="142">
        <f t="shared" si="1545"/>
        <v>852503</v>
      </c>
      <c r="N1137" s="279">
        <f t="shared" si="1545"/>
        <v>46740672</v>
      </c>
      <c r="O1137" s="142">
        <f t="shared" si="1545"/>
        <v>3559100</v>
      </c>
      <c r="P1137" s="142">
        <f t="shared" si="1545"/>
        <v>148000</v>
      </c>
      <c r="Q1137" s="142">
        <f t="shared" si="1545"/>
        <v>8858775</v>
      </c>
      <c r="R1137" s="142">
        <f t="shared" si="1545"/>
        <v>1371373</v>
      </c>
      <c r="S1137" s="142">
        <f t="shared" si="1545"/>
        <v>6147539</v>
      </c>
      <c r="T1137" s="142">
        <f t="shared" si="1545"/>
        <v>45478326</v>
      </c>
      <c r="U1137" s="142">
        <f t="shared" si="1545"/>
        <v>1571714</v>
      </c>
      <c r="V1137" s="142">
        <f t="shared" si="1545"/>
        <v>11465</v>
      </c>
      <c r="W1137" s="142">
        <f t="shared" si="1545"/>
        <v>209321</v>
      </c>
      <c r="X1137" s="142">
        <f t="shared" si="1545"/>
        <v>91773</v>
      </c>
      <c r="Y1137" s="142">
        <f t="shared" si="1545"/>
        <v>475701</v>
      </c>
      <c r="Z1137" s="142">
        <f t="shared" si="1545"/>
        <v>2194516</v>
      </c>
      <c r="AA1137" s="142">
        <f t="shared" si="1545"/>
        <v>1752286</v>
      </c>
      <c r="AB1137" s="279">
        <f t="shared" si="1545"/>
        <v>1645727</v>
      </c>
      <c r="AC1137" s="142">
        <f t="shared" si="1545"/>
        <v>169842227</v>
      </c>
      <c r="AD1137" s="142"/>
      <c r="AE1137" s="142"/>
      <c r="AF1137" s="142"/>
      <c r="AG1137" s="168" t="s">
        <v>1284</v>
      </c>
      <c r="AH1137" s="144">
        <f>Data!D$734+C1137+D1137+E1137+F1137+G1137+H1137+O1137+T1137+U1137+W1137+X1137+Z1137+AB1137+AC1137</f>
        <v>799595182</v>
      </c>
      <c r="AI1137" s="145">
        <f t="shared" si="294"/>
        <v>43803</v>
      </c>
      <c r="AJ1137" s="144">
        <f t="shared" si="297"/>
        <v>1353</v>
      </c>
      <c r="AK1137" s="142">
        <v>1.0</v>
      </c>
      <c r="AL1137" s="146">
        <f t="shared" si="1039"/>
        <v>1353</v>
      </c>
      <c r="AM1137" s="168">
        <f>AM1125</f>
        <v>26</v>
      </c>
      <c r="AN1137" s="295"/>
      <c r="AO1137" s="295"/>
      <c r="AP1137" s="295"/>
      <c r="AQ1137" s="295"/>
      <c r="AR1137" s="295"/>
      <c r="AS1137" s="295"/>
      <c r="AT1137" s="295"/>
      <c r="AU1137" s="295"/>
      <c r="AV1137" s="295"/>
      <c r="AW1137" s="295"/>
      <c r="AX1137" s="295"/>
      <c r="AY1137" s="295"/>
      <c r="AZ1137" s="295"/>
      <c r="BA1137" s="295"/>
      <c r="BB1137" s="295"/>
    </row>
    <row r="1138">
      <c r="A1138" s="293" t="str">
        <f>Data!A1104</f>
        <v>Lund Municipal Council</v>
      </c>
      <c r="B1138" s="140">
        <f>Data!E1104</f>
        <v>43804</v>
      </c>
      <c r="C1138" s="142">
        <f t="shared" si="1536"/>
        <v>6929559</v>
      </c>
      <c r="D1138" s="142">
        <f t="shared" ref="D1138:AC1138" si="1546">D1137</f>
        <v>24937684</v>
      </c>
      <c r="E1138" s="142">
        <f t="shared" si="1546"/>
        <v>6229645</v>
      </c>
      <c r="F1138" s="142">
        <f t="shared" si="1546"/>
        <v>57662496</v>
      </c>
      <c r="G1138" s="142">
        <f t="shared" si="1546"/>
        <v>30817800</v>
      </c>
      <c r="H1138" s="142">
        <f t="shared" si="1546"/>
        <v>2461294</v>
      </c>
      <c r="I1138" s="142">
        <f t="shared" si="1546"/>
        <v>22086437</v>
      </c>
      <c r="J1138" s="142">
        <f t="shared" si="1546"/>
        <v>4894244</v>
      </c>
      <c r="K1138" s="142">
        <f t="shared" si="1546"/>
        <v>11430270</v>
      </c>
      <c r="L1138" s="142">
        <f t="shared" si="1546"/>
        <v>66990000</v>
      </c>
      <c r="M1138" s="142">
        <f t="shared" si="1546"/>
        <v>852503</v>
      </c>
      <c r="N1138" s="279">
        <f t="shared" si="1546"/>
        <v>46740672</v>
      </c>
      <c r="O1138" s="142">
        <f t="shared" si="1546"/>
        <v>3559100</v>
      </c>
      <c r="P1138" s="142">
        <f t="shared" si="1546"/>
        <v>148000</v>
      </c>
      <c r="Q1138" s="142">
        <f t="shared" si="1546"/>
        <v>8858775</v>
      </c>
      <c r="R1138" s="142">
        <f t="shared" si="1546"/>
        <v>1371373</v>
      </c>
      <c r="S1138" s="142">
        <f t="shared" si="1546"/>
        <v>6147539</v>
      </c>
      <c r="T1138" s="142">
        <f t="shared" si="1546"/>
        <v>45478326</v>
      </c>
      <c r="U1138" s="142">
        <f t="shared" si="1546"/>
        <v>1571714</v>
      </c>
      <c r="V1138" s="142">
        <f t="shared" si="1546"/>
        <v>11465</v>
      </c>
      <c r="W1138" s="142">
        <f t="shared" si="1546"/>
        <v>209321</v>
      </c>
      <c r="X1138" s="142">
        <f t="shared" si="1546"/>
        <v>91773</v>
      </c>
      <c r="Y1138" s="142">
        <f t="shared" si="1546"/>
        <v>475701</v>
      </c>
      <c r="Z1138" s="142">
        <f t="shared" si="1546"/>
        <v>2194516</v>
      </c>
      <c r="AA1138" s="142">
        <f t="shared" si="1546"/>
        <v>1752286</v>
      </c>
      <c r="AB1138" s="279">
        <f t="shared" si="1546"/>
        <v>1645727</v>
      </c>
      <c r="AC1138" s="142">
        <f t="shared" si="1546"/>
        <v>169842227</v>
      </c>
      <c r="AD1138" s="210">
        <f>Data!D1104</f>
        <v>121510</v>
      </c>
      <c r="AE1138" s="142"/>
      <c r="AF1138" s="142"/>
      <c r="AG1138" s="168" t="s">
        <v>2815</v>
      </c>
      <c r="AH1138" s="144">
        <f>Data!D$734+C1138+D1138+E1138+F1138+G1138+H1138+O1138+T1138+U1138+W1138+X1138+Z1138+AB1138+AC1138</f>
        <v>799595182</v>
      </c>
      <c r="AI1138" s="145">
        <f t="shared" si="294"/>
        <v>43804</v>
      </c>
      <c r="AJ1138" s="144">
        <f t="shared" si="297"/>
        <v>1354</v>
      </c>
      <c r="AK1138" s="142">
        <v>1.0</v>
      </c>
      <c r="AL1138" s="146">
        <f t="shared" si="1039"/>
        <v>1354</v>
      </c>
      <c r="AM1138" s="168">
        <f>AM1126+1</f>
        <v>27</v>
      </c>
      <c r="AN1138" s="295"/>
      <c r="AO1138" s="295"/>
      <c r="AP1138" s="295"/>
      <c r="AQ1138" s="295"/>
      <c r="AR1138" s="295"/>
      <c r="AS1138" s="295"/>
      <c r="AT1138" s="295"/>
      <c r="AU1138" s="295"/>
      <c r="AV1138" s="295"/>
      <c r="AW1138" s="295"/>
      <c r="AX1138" s="295"/>
      <c r="AY1138" s="295"/>
      <c r="AZ1138" s="295"/>
      <c r="BA1138" s="295"/>
      <c r="BB1138" s="295"/>
    </row>
    <row r="1139">
      <c r="A1139" s="293" t="str">
        <f>Data!A987</f>
        <v>Government of Nagano Prefecture (長野県)</v>
      </c>
      <c r="B1139" s="140">
        <f>Data!E987</f>
        <v>43805</v>
      </c>
      <c r="C1139" s="142">
        <f t="shared" si="1536"/>
        <v>6929559</v>
      </c>
      <c r="D1139" s="142">
        <f t="shared" ref="D1139:V1139" si="1547">D1138</f>
        <v>24937684</v>
      </c>
      <c r="E1139" s="142">
        <f t="shared" si="1547"/>
        <v>6229645</v>
      </c>
      <c r="F1139" s="142">
        <f t="shared" si="1547"/>
        <v>57662496</v>
      </c>
      <c r="G1139" s="142">
        <f t="shared" si="1547"/>
        <v>30817800</v>
      </c>
      <c r="H1139" s="142">
        <f t="shared" si="1547"/>
        <v>2461294</v>
      </c>
      <c r="I1139" s="142">
        <f t="shared" si="1547"/>
        <v>22086437</v>
      </c>
      <c r="J1139" s="142">
        <f t="shared" si="1547"/>
        <v>4894244</v>
      </c>
      <c r="K1139" s="142">
        <f t="shared" si="1547"/>
        <v>11430270</v>
      </c>
      <c r="L1139" s="142">
        <f t="shared" si="1547"/>
        <v>66990000</v>
      </c>
      <c r="M1139" s="142">
        <f t="shared" si="1547"/>
        <v>852503</v>
      </c>
      <c r="N1139" s="279">
        <f t="shared" si="1547"/>
        <v>46740672</v>
      </c>
      <c r="O1139" s="142">
        <f t="shared" si="1547"/>
        <v>3559100</v>
      </c>
      <c r="P1139" s="142">
        <f t="shared" si="1547"/>
        <v>148000</v>
      </c>
      <c r="Q1139" s="142">
        <f t="shared" si="1547"/>
        <v>8858775</v>
      </c>
      <c r="R1139" s="142">
        <f t="shared" si="1547"/>
        <v>1371373</v>
      </c>
      <c r="S1139" s="142">
        <f t="shared" si="1547"/>
        <v>6147539</v>
      </c>
      <c r="T1139" s="142">
        <f t="shared" si="1547"/>
        <v>45478326</v>
      </c>
      <c r="U1139" s="142">
        <f t="shared" si="1547"/>
        <v>1571714</v>
      </c>
      <c r="V1139" s="142">
        <f t="shared" si="1547"/>
        <v>11465</v>
      </c>
      <c r="W1139" s="210">
        <f>Data!D987+W1138-Data!D974</f>
        <v>2252807</v>
      </c>
      <c r="X1139" s="142">
        <f t="shared" ref="X1139:AD1139" si="1548">X1138</f>
        <v>91773</v>
      </c>
      <c r="Y1139" s="142">
        <f t="shared" si="1548"/>
        <v>475701</v>
      </c>
      <c r="Z1139" s="142">
        <f t="shared" si="1548"/>
        <v>2194516</v>
      </c>
      <c r="AA1139" s="142">
        <f t="shared" si="1548"/>
        <v>1752286</v>
      </c>
      <c r="AB1139" s="279">
        <f t="shared" si="1548"/>
        <v>1645727</v>
      </c>
      <c r="AC1139" s="142">
        <f t="shared" si="1548"/>
        <v>169842227</v>
      </c>
      <c r="AD1139" s="142">
        <f t="shared" si="1548"/>
        <v>121510</v>
      </c>
      <c r="AE1139" s="142"/>
      <c r="AF1139" s="142"/>
      <c r="AG1139" s="168" t="s">
        <v>2808</v>
      </c>
      <c r="AH1139" s="144">
        <f>Data!D$734+C1139+D1139+E1139+F1139+G1139+H1139+O1139+T1139+U1139+W1139+X1139+Z1139+AB1139+AC1139</f>
        <v>801638668</v>
      </c>
      <c r="AI1139" s="145">
        <f t="shared" si="294"/>
        <v>43805</v>
      </c>
      <c r="AJ1139" s="144">
        <f t="shared" si="297"/>
        <v>1355</v>
      </c>
      <c r="AK1139" s="142">
        <v>1.0</v>
      </c>
      <c r="AL1139" s="146">
        <f t="shared" si="1039"/>
        <v>1355</v>
      </c>
      <c r="AM1139" s="168">
        <f t="shared" ref="AM1139:AM1154" si="1550">AM1138</f>
        <v>27</v>
      </c>
      <c r="AN1139" s="295"/>
      <c r="AO1139" s="295"/>
      <c r="AP1139" s="295"/>
      <c r="AQ1139" s="295"/>
      <c r="AR1139" s="295"/>
      <c r="AS1139" s="295"/>
      <c r="AT1139" s="295"/>
      <c r="AU1139" s="295"/>
      <c r="AV1139" s="295"/>
      <c r="AW1139" s="295"/>
      <c r="AX1139" s="295"/>
      <c r="AY1139" s="295"/>
      <c r="AZ1139" s="295"/>
      <c r="BA1139" s="295"/>
      <c r="BB1139" s="295"/>
    </row>
    <row r="1140">
      <c r="A1140" s="293" t="str">
        <f>Data!A36</f>
        <v>Charles Sturt City Council</v>
      </c>
      <c r="B1140" s="140">
        <f>Data!E36</f>
        <v>43808</v>
      </c>
      <c r="C1140" s="210">
        <f>Data!D36+C1139</f>
        <v>7046941</v>
      </c>
      <c r="D1140" s="142">
        <f t="shared" ref="D1140:AD1140" si="1549">D1139</f>
        <v>24937684</v>
      </c>
      <c r="E1140" s="142">
        <f t="shared" si="1549"/>
        <v>6229645</v>
      </c>
      <c r="F1140" s="279">
        <f t="shared" si="1549"/>
        <v>57662496</v>
      </c>
      <c r="G1140" s="142">
        <f t="shared" si="1549"/>
        <v>30817800</v>
      </c>
      <c r="H1140" s="142">
        <f t="shared" si="1549"/>
        <v>2461294</v>
      </c>
      <c r="I1140" s="142">
        <f t="shared" si="1549"/>
        <v>22086437</v>
      </c>
      <c r="J1140" s="142">
        <f t="shared" si="1549"/>
        <v>4894244</v>
      </c>
      <c r="K1140" s="142">
        <f t="shared" si="1549"/>
        <v>11430270</v>
      </c>
      <c r="L1140" s="142">
        <f t="shared" si="1549"/>
        <v>66990000</v>
      </c>
      <c r="M1140" s="142">
        <f t="shared" si="1549"/>
        <v>852503</v>
      </c>
      <c r="N1140" s="279">
        <f t="shared" si="1549"/>
        <v>46740672</v>
      </c>
      <c r="O1140" s="142">
        <f t="shared" si="1549"/>
        <v>3559100</v>
      </c>
      <c r="P1140" s="142">
        <f t="shared" si="1549"/>
        <v>148000</v>
      </c>
      <c r="Q1140" s="142">
        <f t="shared" si="1549"/>
        <v>8858775</v>
      </c>
      <c r="R1140" s="142">
        <f t="shared" si="1549"/>
        <v>1371373</v>
      </c>
      <c r="S1140" s="142">
        <f t="shared" si="1549"/>
        <v>6147539</v>
      </c>
      <c r="T1140" s="142">
        <f t="shared" si="1549"/>
        <v>45478326</v>
      </c>
      <c r="U1140" s="142">
        <f t="shared" si="1549"/>
        <v>1571714</v>
      </c>
      <c r="V1140" s="142">
        <f t="shared" si="1549"/>
        <v>11465</v>
      </c>
      <c r="W1140" s="142">
        <f t="shared" si="1549"/>
        <v>2252807</v>
      </c>
      <c r="X1140" s="142">
        <f t="shared" si="1549"/>
        <v>91773</v>
      </c>
      <c r="Y1140" s="142">
        <f t="shared" si="1549"/>
        <v>475701</v>
      </c>
      <c r="Z1140" s="142">
        <f t="shared" si="1549"/>
        <v>2194516</v>
      </c>
      <c r="AA1140" s="142">
        <f t="shared" si="1549"/>
        <v>1752286</v>
      </c>
      <c r="AB1140" s="279">
        <f t="shared" si="1549"/>
        <v>1645727</v>
      </c>
      <c r="AC1140" s="142">
        <f t="shared" si="1549"/>
        <v>169842227</v>
      </c>
      <c r="AD1140" s="142">
        <f t="shared" si="1549"/>
        <v>121510</v>
      </c>
      <c r="AE1140" s="142"/>
      <c r="AF1140" s="142"/>
      <c r="AG1140" s="168" t="s">
        <v>974</v>
      </c>
      <c r="AH1140" s="144">
        <f>Data!D$734+C1140+D1140+E1140+F1140+G1140+H1140+O1140+T1140+U1140+W1140+X1140+Z1140+AB1140+AC1140</f>
        <v>801756050</v>
      </c>
      <c r="AI1140" s="145">
        <f t="shared" si="294"/>
        <v>43808</v>
      </c>
      <c r="AJ1140" s="144">
        <f t="shared" si="297"/>
        <v>1356</v>
      </c>
      <c r="AK1140" s="142">
        <v>1.0</v>
      </c>
      <c r="AL1140" s="146">
        <f t="shared" si="1039"/>
        <v>1356</v>
      </c>
      <c r="AM1140" s="168">
        <f t="shared" si="1550"/>
        <v>27</v>
      </c>
      <c r="AN1140" s="295"/>
      <c r="AO1140" s="295"/>
      <c r="AP1140" s="295"/>
      <c r="AQ1140" s="295"/>
      <c r="AR1140" s="295"/>
      <c r="AS1140" s="295"/>
      <c r="AT1140" s="295"/>
      <c r="AU1140" s="295"/>
      <c r="AV1140" s="295"/>
      <c r="AW1140" s="295"/>
      <c r="AX1140" s="295"/>
      <c r="AY1140" s="295"/>
      <c r="AZ1140" s="295"/>
      <c r="BA1140" s="295"/>
      <c r="BB1140" s="295"/>
    </row>
    <row r="1141">
      <c r="A1141" s="293" t="str">
        <f>Data!A1111</f>
        <v>Burgdorf City Council</v>
      </c>
      <c r="B1141" s="140">
        <f>Data!E1111</f>
        <v>43808</v>
      </c>
      <c r="C1141" s="142">
        <f t="shared" ref="C1141:G1141" si="1551">C1140</f>
        <v>7046941</v>
      </c>
      <c r="D1141" s="142">
        <f t="shared" si="1551"/>
        <v>24937684</v>
      </c>
      <c r="E1141" s="142">
        <f t="shared" si="1551"/>
        <v>6229645</v>
      </c>
      <c r="F1141" s="279">
        <f t="shared" si="1551"/>
        <v>57662496</v>
      </c>
      <c r="G1141" s="142">
        <f t="shared" si="1551"/>
        <v>30817800</v>
      </c>
      <c r="H1141" s="210">
        <f>Data!D1111+H1140</f>
        <v>2477714</v>
      </c>
      <c r="I1141" s="142">
        <f t="shared" ref="I1141:AD1141" si="1552">I1140</f>
        <v>22086437</v>
      </c>
      <c r="J1141" s="142">
        <f t="shared" si="1552"/>
        <v>4894244</v>
      </c>
      <c r="K1141" s="142">
        <f t="shared" si="1552"/>
        <v>11430270</v>
      </c>
      <c r="L1141" s="142">
        <f t="shared" si="1552"/>
        <v>66990000</v>
      </c>
      <c r="M1141" s="142">
        <f t="shared" si="1552"/>
        <v>852503</v>
      </c>
      <c r="N1141" s="279">
        <f t="shared" si="1552"/>
        <v>46740672</v>
      </c>
      <c r="O1141" s="142">
        <f t="shared" si="1552"/>
        <v>3559100</v>
      </c>
      <c r="P1141" s="142">
        <f t="shared" si="1552"/>
        <v>148000</v>
      </c>
      <c r="Q1141" s="142">
        <f t="shared" si="1552"/>
        <v>8858775</v>
      </c>
      <c r="R1141" s="142">
        <f t="shared" si="1552"/>
        <v>1371373</v>
      </c>
      <c r="S1141" s="142">
        <f t="shared" si="1552"/>
        <v>6147539</v>
      </c>
      <c r="T1141" s="142">
        <f t="shared" si="1552"/>
        <v>45478326</v>
      </c>
      <c r="U1141" s="142">
        <f t="shared" si="1552"/>
        <v>1571714</v>
      </c>
      <c r="V1141" s="142">
        <f t="shared" si="1552"/>
        <v>11465</v>
      </c>
      <c r="W1141" s="142">
        <f t="shared" si="1552"/>
        <v>2252807</v>
      </c>
      <c r="X1141" s="142">
        <f t="shared" si="1552"/>
        <v>91773</v>
      </c>
      <c r="Y1141" s="142">
        <f t="shared" si="1552"/>
        <v>475701</v>
      </c>
      <c r="Z1141" s="142">
        <f t="shared" si="1552"/>
        <v>2194516</v>
      </c>
      <c r="AA1141" s="142">
        <f t="shared" si="1552"/>
        <v>1752286</v>
      </c>
      <c r="AB1141" s="279">
        <f t="shared" si="1552"/>
        <v>1645727</v>
      </c>
      <c r="AC1141" s="142">
        <f t="shared" si="1552"/>
        <v>169842227</v>
      </c>
      <c r="AD1141" s="142">
        <f t="shared" si="1552"/>
        <v>121510</v>
      </c>
      <c r="AE1141" s="142"/>
      <c r="AF1141" s="142"/>
      <c r="AG1141" s="168" t="s">
        <v>2807</v>
      </c>
      <c r="AH1141" s="144">
        <f>Data!D$734+C1141+D1141+E1141+F1141+G1141+H1141+O1141+T1141+U1141+W1141+X1141+Z1141+AB1141+AC1141</f>
        <v>801772470</v>
      </c>
      <c r="AI1141" s="145">
        <f t="shared" si="294"/>
        <v>43808</v>
      </c>
      <c r="AJ1141" s="144">
        <f t="shared" si="297"/>
        <v>1357</v>
      </c>
      <c r="AK1141" s="142">
        <v>1.0</v>
      </c>
      <c r="AL1141" s="146">
        <f t="shared" si="1039"/>
        <v>1357</v>
      </c>
      <c r="AM1141" s="168">
        <f t="shared" si="1550"/>
        <v>27</v>
      </c>
      <c r="AN1141" s="295"/>
      <c r="AO1141" s="295"/>
      <c r="AP1141" s="295"/>
      <c r="AQ1141" s="295"/>
      <c r="AR1141" s="295"/>
      <c r="AS1141" s="295"/>
      <c r="AT1141" s="295"/>
      <c r="AU1141" s="295"/>
      <c r="AV1141" s="295"/>
      <c r="AW1141" s="295"/>
      <c r="AX1141" s="295"/>
      <c r="AY1141" s="295"/>
      <c r="AZ1141" s="295"/>
      <c r="BA1141" s="295"/>
      <c r="BB1141" s="295"/>
    </row>
    <row r="1142">
      <c r="A1142" s="293" t="str">
        <f>Data!A965</f>
        <v>Viareggio Municipal Council</v>
      </c>
      <c r="B1142" s="140">
        <f>Data!E965</f>
        <v>43808</v>
      </c>
      <c r="C1142" s="142">
        <f t="shared" ref="C1142:AD1142" si="1553">C1141</f>
        <v>7046941</v>
      </c>
      <c r="D1142" s="142">
        <f t="shared" si="1553"/>
        <v>24937684</v>
      </c>
      <c r="E1142" s="142">
        <f t="shared" si="1553"/>
        <v>6229645</v>
      </c>
      <c r="F1142" s="279">
        <f t="shared" si="1553"/>
        <v>57662496</v>
      </c>
      <c r="G1142" s="142">
        <f t="shared" si="1553"/>
        <v>30817800</v>
      </c>
      <c r="H1142" s="142">
        <f t="shared" si="1553"/>
        <v>2477714</v>
      </c>
      <c r="I1142" s="176">
        <f t="shared" si="1553"/>
        <v>22086437</v>
      </c>
      <c r="J1142" s="142">
        <f t="shared" si="1553"/>
        <v>4894244</v>
      </c>
      <c r="K1142" s="142">
        <f t="shared" si="1553"/>
        <v>11430270</v>
      </c>
      <c r="L1142" s="142">
        <f t="shared" si="1553"/>
        <v>66990000</v>
      </c>
      <c r="M1142" s="142">
        <f t="shared" si="1553"/>
        <v>852503</v>
      </c>
      <c r="N1142" s="279">
        <f t="shared" si="1553"/>
        <v>46740672</v>
      </c>
      <c r="O1142" s="142">
        <f t="shared" si="1553"/>
        <v>3559100</v>
      </c>
      <c r="P1142" s="142">
        <f t="shared" si="1553"/>
        <v>148000</v>
      </c>
      <c r="Q1142" s="142">
        <f t="shared" si="1553"/>
        <v>8858775</v>
      </c>
      <c r="R1142" s="142">
        <f t="shared" si="1553"/>
        <v>1371373</v>
      </c>
      <c r="S1142" s="142">
        <f t="shared" si="1553"/>
        <v>6147539</v>
      </c>
      <c r="T1142" s="142">
        <f t="shared" si="1553"/>
        <v>45478326</v>
      </c>
      <c r="U1142" s="142">
        <f t="shared" si="1553"/>
        <v>1571714</v>
      </c>
      <c r="V1142" s="142">
        <f t="shared" si="1553"/>
        <v>11465</v>
      </c>
      <c r="W1142" s="142">
        <f t="shared" si="1553"/>
        <v>2252807</v>
      </c>
      <c r="X1142" s="142">
        <f t="shared" si="1553"/>
        <v>91773</v>
      </c>
      <c r="Y1142" s="142">
        <f t="shared" si="1553"/>
        <v>475701</v>
      </c>
      <c r="Z1142" s="142">
        <f t="shared" si="1553"/>
        <v>2194516</v>
      </c>
      <c r="AA1142" s="142">
        <f t="shared" si="1553"/>
        <v>1752286</v>
      </c>
      <c r="AB1142" s="279">
        <f t="shared" si="1553"/>
        <v>1645727</v>
      </c>
      <c r="AC1142" s="142">
        <f t="shared" si="1553"/>
        <v>169842227</v>
      </c>
      <c r="AD1142" s="142">
        <f t="shared" si="1553"/>
        <v>121510</v>
      </c>
      <c r="AE1142" s="142"/>
      <c r="AF1142" s="142"/>
      <c r="AG1142" s="168" t="s">
        <v>2288</v>
      </c>
      <c r="AH1142" s="144">
        <f>Data!D$734+C1142+D1142+E1142+F1142+G1142+H1142+O1142+T1142+U1142+W1142+X1142+Z1142+AB1142+AC1142</f>
        <v>801772470</v>
      </c>
      <c r="AI1142" s="145">
        <f t="shared" si="294"/>
        <v>43808</v>
      </c>
      <c r="AJ1142" s="144">
        <f t="shared" si="297"/>
        <v>1358</v>
      </c>
      <c r="AK1142" s="142">
        <v>1.0</v>
      </c>
      <c r="AL1142" s="146">
        <f t="shared" si="1039"/>
        <v>1358</v>
      </c>
      <c r="AM1142" s="168">
        <f t="shared" si="1550"/>
        <v>27</v>
      </c>
      <c r="AN1142" s="295"/>
      <c r="AO1142" s="295"/>
      <c r="AP1142" s="295"/>
      <c r="AQ1142" s="295"/>
      <c r="AR1142" s="295"/>
      <c r="AS1142" s="295"/>
      <c r="AT1142" s="295"/>
      <c r="AU1142" s="295"/>
      <c r="AV1142" s="295"/>
      <c r="AW1142" s="295"/>
      <c r="AX1142" s="295"/>
      <c r="AY1142" s="295"/>
      <c r="AZ1142" s="295"/>
      <c r="BA1142" s="295"/>
      <c r="BB1142" s="295"/>
    </row>
    <row r="1143">
      <c r="A1143" s="293" t="str">
        <f>Data!A1196</f>
        <v>Puyallup Tribe of Indians</v>
      </c>
      <c r="B1143" s="140">
        <f>Data!E1196</f>
        <v>43809</v>
      </c>
      <c r="C1143" s="142">
        <f t="shared" ref="C1143:C1148" si="1555">C1142</f>
        <v>7046941</v>
      </c>
      <c r="D1143" s="210">
        <f>Data!D1196+D1142</f>
        <v>24942684</v>
      </c>
      <c r="E1143" s="142">
        <f t="shared" ref="E1143:AD1143" si="1554">E1142</f>
        <v>6229645</v>
      </c>
      <c r="F1143" s="279">
        <f t="shared" si="1554"/>
        <v>57662496</v>
      </c>
      <c r="G1143" s="142">
        <f t="shared" si="1554"/>
        <v>30817800</v>
      </c>
      <c r="H1143" s="142">
        <f t="shared" si="1554"/>
        <v>2477714</v>
      </c>
      <c r="I1143" s="142">
        <f t="shared" si="1554"/>
        <v>22086437</v>
      </c>
      <c r="J1143" s="142">
        <f t="shared" si="1554"/>
        <v>4894244</v>
      </c>
      <c r="K1143" s="142">
        <f t="shared" si="1554"/>
        <v>11430270</v>
      </c>
      <c r="L1143" s="142">
        <f t="shared" si="1554"/>
        <v>66990000</v>
      </c>
      <c r="M1143" s="142">
        <f t="shared" si="1554"/>
        <v>852503</v>
      </c>
      <c r="N1143" s="279">
        <f t="shared" si="1554"/>
        <v>46740672</v>
      </c>
      <c r="O1143" s="142">
        <f t="shared" si="1554"/>
        <v>3559100</v>
      </c>
      <c r="P1143" s="142">
        <f t="shared" si="1554"/>
        <v>148000</v>
      </c>
      <c r="Q1143" s="142">
        <f t="shared" si="1554"/>
        <v>8858775</v>
      </c>
      <c r="R1143" s="142">
        <f t="shared" si="1554"/>
        <v>1371373</v>
      </c>
      <c r="S1143" s="142">
        <f t="shared" si="1554"/>
        <v>6147539</v>
      </c>
      <c r="T1143" s="142">
        <f t="shared" si="1554"/>
        <v>45478326</v>
      </c>
      <c r="U1143" s="142">
        <f t="shared" si="1554"/>
        <v>1571714</v>
      </c>
      <c r="V1143" s="142">
        <f t="shared" si="1554"/>
        <v>11465</v>
      </c>
      <c r="W1143" s="142">
        <f t="shared" si="1554"/>
        <v>2252807</v>
      </c>
      <c r="X1143" s="142">
        <f t="shared" si="1554"/>
        <v>91773</v>
      </c>
      <c r="Y1143" s="142">
        <f t="shared" si="1554"/>
        <v>475701</v>
      </c>
      <c r="Z1143" s="142">
        <f t="shared" si="1554"/>
        <v>2194516</v>
      </c>
      <c r="AA1143" s="142">
        <f t="shared" si="1554"/>
        <v>1752286</v>
      </c>
      <c r="AB1143" s="279">
        <f t="shared" si="1554"/>
        <v>1645727</v>
      </c>
      <c r="AC1143" s="142">
        <f t="shared" si="1554"/>
        <v>169842227</v>
      </c>
      <c r="AD1143" s="142">
        <f t="shared" si="1554"/>
        <v>121510</v>
      </c>
      <c r="AE1143" s="142"/>
      <c r="AF1143" s="142"/>
      <c r="AG1143" s="168" t="s">
        <v>996</v>
      </c>
      <c r="AH1143" s="144">
        <f>Data!D$734+C1143+D1143+E1143+F1143+G1143+H1143+O1143+T1143+U1143+W1143+X1143+Z1143+AB1143+AC1143</f>
        <v>801777470</v>
      </c>
      <c r="AI1143" s="145">
        <f t="shared" si="294"/>
        <v>43809</v>
      </c>
      <c r="AJ1143" s="144">
        <f t="shared" si="297"/>
        <v>1359</v>
      </c>
      <c r="AK1143" s="142">
        <v>1.0</v>
      </c>
      <c r="AL1143" s="146">
        <f t="shared" si="1039"/>
        <v>1359</v>
      </c>
      <c r="AM1143" s="168">
        <f t="shared" si="1550"/>
        <v>27</v>
      </c>
      <c r="AN1143" s="295"/>
      <c r="AO1143" s="295"/>
      <c r="AP1143" s="295"/>
      <c r="AQ1143" s="295"/>
      <c r="AR1143" s="295"/>
      <c r="AS1143" s="295"/>
      <c r="AT1143" s="295"/>
      <c r="AU1143" s="295"/>
      <c r="AV1143" s="295"/>
      <c r="AW1143" s="295"/>
      <c r="AX1143" s="295"/>
      <c r="AY1143" s="295"/>
      <c r="AZ1143" s="295"/>
      <c r="BA1143" s="295"/>
      <c r="BB1143" s="295"/>
    </row>
    <row r="1144">
      <c r="A1144" s="293" t="str">
        <f>Data!A1215</f>
        <v>Tacoma City Council</v>
      </c>
      <c r="B1144" s="140">
        <f>Data!E1215</f>
        <v>43809</v>
      </c>
      <c r="C1144" s="142">
        <f t="shared" si="1555"/>
        <v>7046941</v>
      </c>
      <c r="D1144" s="210">
        <f>Data!D1215+D1143</f>
        <v>25158963</v>
      </c>
      <c r="E1144" s="142">
        <f t="shared" ref="E1144:AD1144" si="1556">E1143</f>
        <v>6229645</v>
      </c>
      <c r="F1144" s="279">
        <f t="shared" si="1556"/>
        <v>57662496</v>
      </c>
      <c r="G1144" s="142">
        <f t="shared" si="1556"/>
        <v>30817800</v>
      </c>
      <c r="H1144" s="142">
        <f t="shared" si="1556"/>
        <v>2477714</v>
      </c>
      <c r="I1144" s="142">
        <f t="shared" si="1556"/>
        <v>22086437</v>
      </c>
      <c r="J1144" s="142">
        <f t="shared" si="1556"/>
        <v>4894244</v>
      </c>
      <c r="K1144" s="142">
        <f t="shared" si="1556"/>
        <v>11430270</v>
      </c>
      <c r="L1144" s="142">
        <f t="shared" si="1556"/>
        <v>66990000</v>
      </c>
      <c r="M1144" s="142">
        <f t="shared" si="1556"/>
        <v>852503</v>
      </c>
      <c r="N1144" s="279">
        <f t="shared" si="1556"/>
        <v>46740672</v>
      </c>
      <c r="O1144" s="142">
        <f t="shared" si="1556"/>
        <v>3559100</v>
      </c>
      <c r="P1144" s="142">
        <f t="shared" si="1556"/>
        <v>148000</v>
      </c>
      <c r="Q1144" s="142">
        <f t="shared" si="1556"/>
        <v>8858775</v>
      </c>
      <c r="R1144" s="142">
        <f t="shared" si="1556"/>
        <v>1371373</v>
      </c>
      <c r="S1144" s="142">
        <f t="shared" si="1556"/>
        <v>6147539</v>
      </c>
      <c r="T1144" s="142">
        <f t="shared" si="1556"/>
        <v>45478326</v>
      </c>
      <c r="U1144" s="142">
        <f t="shared" si="1556"/>
        <v>1571714</v>
      </c>
      <c r="V1144" s="142">
        <f t="shared" si="1556"/>
        <v>11465</v>
      </c>
      <c r="W1144" s="142">
        <f t="shared" si="1556"/>
        <v>2252807</v>
      </c>
      <c r="X1144" s="142">
        <f t="shared" si="1556"/>
        <v>91773</v>
      </c>
      <c r="Y1144" s="142">
        <f t="shared" si="1556"/>
        <v>475701</v>
      </c>
      <c r="Z1144" s="142">
        <f t="shared" si="1556"/>
        <v>2194516</v>
      </c>
      <c r="AA1144" s="142">
        <f t="shared" si="1556"/>
        <v>1752286</v>
      </c>
      <c r="AB1144" s="279">
        <f t="shared" si="1556"/>
        <v>1645727</v>
      </c>
      <c r="AC1144" s="142">
        <f t="shared" si="1556"/>
        <v>169842227</v>
      </c>
      <c r="AD1144" s="142">
        <f t="shared" si="1556"/>
        <v>121510</v>
      </c>
      <c r="AE1144" s="142"/>
      <c r="AF1144" s="142"/>
      <c r="AG1144" s="168" t="s">
        <v>996</v>
      </c>
      <c r="AH1144" s="144">
        <f>Data!D$734+C1144+D1144+E1144+F1144+G1144+H1144+O1144+T1144+U1144+W1144+X1144+Z1144+AB1144+AC1144</f>
        <v>801993749</v>
      </c>
      <c r="AI1144" s="145">
        <f t="shared" si="294"/>
        <v>43809</v>
      </c>
      <c r="AJ1144" s="144">
        <f t="shared" si="297"/>
        <v>1360</v>
      </c>
      <c r="AK1144" s="142">
        <v>1.0</v>
      </c>
      <c r="AL1144" s="146">
        <f t="shared" si="1039"/>
        <v>1360</v>
      </c>
      <c r="AM1144" s="168">
        <f t="shared" si="1550"/>
        <v>27</v>
      </c>
      <c r="AN1144" s="295"/>
      <c r="AO1144" s="295"/>
      <c r="AP1144" s="295"/>
      <c r="AQ1144" s="295"/>
      <c r="AR1144" s="295"/>
      <c r="AS1144" s="295"/>
      <c r="AT1144" s="295"/>
      <c r="AU1144" s="295"/>
      <c r="AV1144" s="295"/>
      <c r="AW1144" s="295"/>
      <c r="AX1144" s="295"/>
      <c r="AY1144" s="295"/>
      <c r="AZ1144" s="295"/>
      <c r="BA1144" s="295"/>
      <c r="BB1144" s="295"/>
    </row>
    <row r="1145">
      <c r="A1145" s="293" t="str">
        <f>Data!A1198</f>
        <v>Sacramento City Council</v>
      </c>
      <c r="B1145" s="140">
        <f>Data!E1198</f>
        <v>43809</v>
      </c>
      <c r="C1145" s="142">
        <f t="shared" si="1555"/>
        <v>7046941</v>
      </c>
      <c r="D1145" s="210">
        <f>Data!D1198+D1144</f>
        <v>25660297</v>
      </c>
      <c r="E1145" s="142">
        <f t="shared" ref="E1145:AD1145" si="1557">E1144</f>
        <v>6229645</v>
      </c>
      <c r="F1145" s="279">
        <f t="shared" si="1557"/>
        <v>57662496</v>
      </c>
      <c r="G1145" s="142">
        <f t="shared" si="1557"/>
        <v>30817800</v>
      </c>
      <c r="H1145" s="142">
        <f t="shared" si="1557"/>
        <v>2477714</v>
      </c>
      <c r="I1145" s="142">
        <f t="shared" si="1557"/>
        <v>22086437</v>
      </c>
      <c r="J1145" s="142">
        <f t="shared" si="1557"/>
        <v>4894244</v>
      </c>
      <c r="K1145" s="142">
        <f t="shared" si="1557"/>
        <v>11430270</v>
      </c>
      <c r="L1145" s="142">
        <f t="shared" si="1557"/>
        <v>66990000</v>
      </c>
      <c r="M1145" s="142">
        <f t="shared" si="1557"/>
        <v>852503</v>
      </c>
      <c r="N1145" s="279">
        <f t="shared" si="1557"/>
        <v>46740672</v>
      </c>
      <c r="O1145" s="142">
        <f t="shared" si="1557"/>
        <v>3559100</v>
      </c>
      <c r="P1145" s="142">
        <f t="shared" si="1557"/>
        <v>148000</v>
      </c>
      <c r="Q1145" s="142">
        <f t="shared" si="1557"/>
        <v>8858775</v>
      </c>
      <c r="R1145" s="142">
        <f t="shared" si="1557"/>
        <v>1371373</v>
      </c>
      <c r="S1145" s="142">
        <f t="shared" si="1557"/>
        <v>6147539</v>
      </c>
      <c r="T1145" s="142">
        <f t="shared" si="1557"/>
        <v>45478326</v>
      </c>
      <c r="U1145" s="142">
        <f t="shared" si="1557"/>
        <v>1571714</v>
      </c>
      <c r="V1145" s="142">
        <f t="shared" si="1557"/>
        <v>11465</v>
      </c>
      <c r="W1145" s="142">
        <f t="shared" si="1557"/>
        <v>2252807</v>
      </c>
      <c r="X1145" s="142">
        <f t="shared" si="1557"/>
        <v>91773</v>
      </c>
      <c r="Y1145" s="142">
        <f t="shared" si="1557"/>
        <v>475701</v>
      </c>
      <c r="Z1145" s="142">
        <f t="shared" si="1557"/>
        <v>2194516</v>
      </c>
      <c r="AA1145" s="142">
        <f t="shared" si="1557"/>
        <v>1752286</v>
      </c>
      <c r="AB1145" s="279">
        <f t="shared" si="1557"/>
        <v>1645727</v>
      </c>
      <c r="AC1145" s="142">
        <f t="shared" si="1557"/>
        <v>169842227</v>
      </c>
      <c r="AD1145" s="142">
        <f t="shared" si="1557"/>
        <v>121510</v>
      </c>
      <c r="AE1145" s="142"/>
      <c r="AF1145" s="142"/>
      <c r="AG1145" s="168" t="s">
        <v>996</v>
      </c>
      <c r="AH1145" s="144">
        <f>Data!D$734+C1145+D1145+E1145+F1145+G1145+H1145+O1145+T1145+U1145+W1145+X1145+Z1145+AB1145+AC1145</f>
        <v>802495083</v>
      </c>
      <c r="AI1145" s="145">
        <f t="shared" si="294"/>
        <v>43809</v>
      </c>
      <c r="AJ1145" s="144">
        <f t="shared" si="297"/>
        <v>1361</v>
      </c>
      <c r="AK1145" s="142">
        <v>1.0</v>
      </c>
      <c r="AL1145" s="146">
        <f t="shared" si="1039"/>
        <v>1361</v>
      </c>
      <c r="AM1145" s="168">
        <f t="shared" si="1550"/>
        <v>27</v>
      </c>
      <c r="AN1145" s="295"/>
      <c r="AO1145" s="295"/>
      <c r="AP1145" s="295"/>
      <c r="AQ1145" s="295"/>
      <c r="AR1145" s="295"/>
      <c r="AS1145" s="295"/>
      <c r="AT1145" s="295"/>
      <c r="AU1145" s="295"/>
      <c r="AV1145" s="295"/>
      <c r="AW1145" s="295"/>
      <c r="AX1145" s="295"/>
      <c r="AY1145" s="295"/>
      <c r="AZ1145" s="295"/>
      <c r="BA1145" s="295"/>
      <c r="BB1145" s="295"/>
    </row>
    <row r="1146">
      <c r="A1146" s="293" t="str">
        <f>Data!A1178</f>
        <v>Menlo Park City Council</v>
      </c>
      <c r="B1146" s="140">
        <f>Data!E1178</f>
        <v>43809</v>
      </c>
      <c r="C1146" s="142">
        <f t="shared" si="1555"/>
        <v>7046941</v>
      </c>
      <c r="D1146" s="176">
        <f t="shared" ref="D1146:AD1146" si="1558">D1145</f>
        <v>25660297</v>
      </c>
      <c r="E1146" s="142">
        <f t="shared" si="1558"/>
        <v>6229645</v>
      </c>
      <c r="F1146" s="279">
        <f t="shared" si="1558"/>
        <v>57662496</v>
      </c>
      <c r="G1146" s="142">
        <f t="shared" si="1558"/>
        <v>30817800</v>
      </c>
      <c r="H1146" s="142">
        <f t="shared" si="1558"/>
        <v>2477714</v>
      </c>
      <c r="I1146" s="142">
        <f t="shared" si="1558"/>
        <v>22086437</v>
      </c>
      <c r="J1146" s="142">
        <f t="shared" si="1558"/>
        <v>4894244</v>
      </c>
      <c r="K1146" s="142">
        <f t="shared" si="1558"/>
        <v>11430270</v>
      </c>
      <c r="L1146" s="142">
        <f t="shared" si="1558"/>
        <v>66990000</v>
      </c>
      <c r="M1146" s="142">
        <f t="shared" si="1558"/>
        <v>852503</v>
      </c>
      <c r="N1146" s="279">
        <f t="shared" si="1558"/>
        <v>46740672</v>
      </c>
      <c r="O1146" s="142">
        <f t="shared" si="1558"/>
        <v>3559100</v>
      </c>
      <c r="P1146" s="142">
        <f t="shared" si="1558"/>
        <v>148000</v>
      </c>
      <c r="Q1146" s="142">
        <f t="shared" si="1558"/>
        <v>8858775</v>
      </c>
      <c r="R1146" s="142">
        <f t="shared" si="1558"/>
        <v>1371373</v>
      </c>
      <c r="S1146" s="142">
        <f t="shared" si="1558"/>
        <v>6147539</v>
      </c>
      <c r="T1146" s="142">
        <f t="shared" si="1558"/>
        <v>45478326</v>
      </c>
      <c r="U1146" s="142">
        <f t="shared" si="1558"/>
        <v>1571714</v>
      </c>
      <c r="V1146" s="142">
        <f t="shared" si="1558"/>
        <v>11465</v>
      </c>
      <c r="W1146" s="142">
        <f t="shared" si="1558"/>
        <v>2252807</v>
      </c>
      <c r="X1146" s="142">
        <f t="shared" si="1558"/>
        <v>91773</v>
      </c>
      <c r="Y1146" s="142">
        <f t="shared" si="1558"/>
        <v>475701</v>
      </c>
      <c r="Z1146" s="142">
        <f t="shared" si="1558"/>
        <v>2194516</v>
      </c>
      <c r="AA1146" s="142">
        <f t="shared" si="1558"/>
        <v>1752286</v>
      </c>
      <c r="AB1146" s="279">
        <f t="shared" si="1558"/>
        <v>1645727</v>
      </c>
      <c r="AC1146" s="142">
        <f t="shared" si="1558"/>
        <v>169842227</v>
      </c>
      <c r="AD1146" s="142">
        <f t="shared" si="1558"/>
        <v>121510</v>
      </c>
      <c r="AE1146" s="142"/>
      <c r="AF1146" s="142"/>
      <c r="AG1146" s="168" t="s">
        <v>996</v>
      </c>
      <c r="AH1146" s="144">
        <f>Data!D$734+C1146+D1146+E1146+F1146+G1146+H1146+O1146+T1146+U1146+W1146+X1146+Z1146+AB1146+AC1146</f>
        <v>802495083</v>
      </c>
      <c r="AI1146" s="145">
        <f t="shared" si="294"/>
        <v>43809</v>
      </c>
      <c r="AJ1146" s="144">
        <f t="shared" si="297"/>
        <v>1362</v>
      </c>
      <c r="AK1146" s="142">
        <v>1.0</v>
      </c>
      <c r="AL1146" s="146">
        <f t="shared" si="1039"/>
        <v>1362</v>
      </c>
      <c r="AM1146" s="168">
        <f t="shared" si="1550"/>
        <v>27</v>
      </c>
      <c r="AN1146" s="295"/>
      <c r="AO1146" s="295"/>
      <c r="AP1146" s="295"/>
      <c r="AQ1146" s="295"/>
      <c r="AR1146" s="295"/>
      <c r="AS1146" s="295"/>
      <c r="AT1146" s="295"/>
      <c r="AU1146" s="295"/>
      <c r="AV1146" s="295"/>
      <c r="AW1146" s="295"/>
      <c r="AX1146" s="295"/>
      <c r="AY1146" s="295"/>
      <c r="AZ1146" s="295"/>
      <c r="BA1146" s="295"/>
      <c r="BB1146" s="295"/>
    </row>
    <row r="1147">
      <c r="A1147" s="293" t="str">
        <f>Data!A1204</f>
        <v>Santa Barbara County</v>
      </c>
      <c r="B1147" s="140">
        <f>Data!E1204</f>
        <v>43809</v>
      </c>
      <c r="C1147" s="142">
        <f t="shared" si="1555"/>
        <v>7046941</v>
      </c>
      <c r="D1147" s="210">
        <f>Data!D1204+D1146</f>
        <v>26108447</v>
      </c>
      <c r="E1147" s="142">
        <f t="shared" ref="E1147:AD1147" si="1559">E1146</f>
        <v>6229645</v>
      </c>
      <c r="F1147" s="279">
        <f t="shared" si="1559"/>
        <v>57662496</v>
      </c>
      <c r="G1147" s="142">
        <f t="shared" si="1559"/>
        <v>30817800</v>
      </c>
      <c r="H1147" s="142">
        <f t="shared" si="1559"/>
        <v>2477714</v>
      </c>
      <c r="I1147" s="142">
        <f t="shared" si="1559"/>
        <v>22086437</v>
      </c>
      <c r="J1147" s="142">
        <f t="shared" si="1559"/>
        <v>4894244</v>
      </c>
      <c r="K1147" s="142">
        <f t="shared" si="1559"/>
        <v>11430270</v>
      </c>
      <c r="L1147" s="142">
        <f t="shared" si="1559"/>
        <v>66990000</v>
      </c>
      <c r="M1147" s="142">
        <f t="shared" si="1559"/>
        <v>852503</v>
      </c>
      <c r="N1147" s="279">
        <f t="shared" si="1559"/>
        <v>46740672</v>
      </c>
      <c r="O1147" s="142">
        <f t="shared" si="1559"/>
        <v>3559100</v>
      </c>
      <c r="P1147" s="142">
        <f t="shared" si="1559"/>
        <v>148000</v>
      </c>
      <c r="Q1147" s="142">
        <f t="shared" si="1559"/>
        <v>8858775</v>
      </c>
      <c r="R1147" s="142">
        <f t="shared" si="1559"/>
        <v>1371373</v>
      </c>
      <c r="S1147" s="142">
        <f t="shared" si="1559"/>
        <v>6147539</v>
      </c>
      <c r="T1147" s="142">
        <f t="shared" si="1559"/>
        <v>45478326</v>
      </c>
      <c r="U1147" s="142">
        <f t="shared" si="1559"/>
        <v>1571714</v>
      </c>
      <c r="V1147" s="142">
        <f t="shared" si="1559"/>
        <v>11465</v>
      </c>
      <c r="W1147" s="142">
        <f t="shared" si="1559"/>
        <v>2252807</v>
      </c>
      <c r="X1147" s="142">
        <f t="shared" si="1559"/>
        <v>91773</v>
      </c>
      <c r="Y1147" s="142">
        <f t="shared" si="1559"/>
        <v>475701</v>
      </c>
      <c r="Z1147" s="142">
        <f t="shared" si="1559"/>
        <v>2194516</v>
      </c>
      <c r="AA1147" s="142">
        <f t="shared" si="1559"/>
        <v>1752286</v>
      </c>
      <c r="AB1147" s="279">
        <f t="shared" si="1559"/>
        <v>1645727</v>
      </c>
      <c r="AC1147" s="142">
        <f t="shared" si="1559"/>
        <v>169842227</v>
      </c>
      <c r="AD1147" s="142">
        <f t="shared" si="1559"/>
        <v>121510</v>
      </c>
      <c r="AE1147" s="142"/>
      <c r="AF1147" s="142"/>
      <c r="AG1147" s="168" t="s">
        <v>996</v>
      </c>
      <c r="AH1147" s="144">
        <f>Data!D$734+C1147+D1147+E1147+F1147+G1147+H1147+O1147+T1147+U1147+W1147+X1147+Z1147+AB1147+AC1147</f>
        <v>802943233</v>
      </c>
      <c r="AI1147" s="145">
        <f t="shared" si="294"/>
        <v>43809</v>
      </c>
      <c r="AJ1147" s="144">
        <f t="shared" si="297"/>
        <v>1363</v>
      </c>
      <c r="AK1147" s="142">
        <v>1.0</v>
      </c>
      <c r="AL1147" s="146">
        <f t="shared" si="1039"/>
        <v>1363</v>
      </c>
      <c r="AM1147" s="168">
        <f t="shared" si="1550"/>
        <v>27</v>
      </c>
      <c r="AN1147" s="295"/>
      <c r="AO1147" s="295"/>
      <c r="AP1147" s="295"/>
      <c r="AQ1147" s="295"/>
      <c r="AR1147" s="295"/>
      <c r="AS1147" s="295"/>
      <c r="AT1147" s="295"/>
      <c r="AU1147" s="295"/>
      <c r="AV1147" s="295"/>
      <c r="AW1147" s="295"/>
      <c r="AX1147" s="295"/>
      <c r="AY1147" s="295"/>
      <c r="AZ1147" s="295"/>
      <c r="BA1147" s="295"/>
      <c r="BB1147" s="295"/>
    </row>
    <row r="1148">
      <c r="A1148" s="293" t="str">
        <f>Data!A1214</f>
        <v>Surfside Town Council</v>
      </c>
      <c r="B1148" s="140">
        <f>Data!E1214</f>
        <v>43809</v>
      </c>
      <c r="C1148" s="142">
        <f t="shared" si="1555"/>
        <v>7046941</v>
      </c>
      <c r="D1148" s="210">
        <f>Data!D1214+D1147</f>
        <v>26114288</v>
      </c>
      <c r="E1148" s="142">
        <f t="shared" ref="E1148:AD1148" si="1560">E1147</f>
        <v>6229645</v>
      </c>
      <c r="F1148" s="279">
        <f t="shared" si="1560"/>
        <v>57662496</v>
      </c>
      <c r="G1148" s="142">
        <f t="shared" si="1560"/>
        <v>30817800</v>
      </c>
      <c r="H1148" s="142">
        <f t="shared" si="1560"/>
        <v>2477714</v>
      </c>
      <c r="I1148" s="142">
        <f t="shared" si="1560"/>
        <v>22086437</v>
      </c>
      <c r="J1148" s="142">
        <f t="shared" si="1560"/>
        <v>4894244</v>
      </c>
      <c r="K1148" s="142">
        <f t="shared" si="1560"/>
        <v>11430270</v>
      </c>
      <c r="L1148" s="142">
        <f t="shared" si="1560"/>
        <v>66990000</v>
      </c>
      <c r="M1148" s="142">
        <f t="shared" si="1560"/>
        <v>852503</v>
      </c>
      <c r="N1148" s="279">
        <f t="shared" si="1560"/>
        <v>46740672</v>
      </c>
      <c r="O1148" s="142">
        <f t="shared" si="1560"/>
        <v>3559100</v>
      </c>
      <c r="P1148" s="142">
        <f t="shared" si="1560"/>
        <v>148000</v>
      </c>
      <c r="Q1148" s="142">
        <f t="shared" si="1560"/>
        <v>8858775</v>
      </c>
      <c r="R1148" s="142">
        <f t="shared" si="1560"/>
        <v>1371373</v>
      </c>
      <c r="S1148" s="142">
        <f t="shared" si="1560"/>
        <v>6147539</v>
      </c>
      <c r="T1148" s="142">
        <f t="shared" si="1560"/>
        <v>45478326</v>
      </c>
      <c r="U1148" s="142">
        <f t="shared" si="1560"/>
        <v>1571714</v>
      </c>
      <c r="V1148" s="142">
        <f t="shared" si="1560"/>
        <v>11465</v>
      </c>
      <c r="W1148" s="142">
        <f t="shared" si="1560"/>
        <v>2252807</v>
      </c>
      <c r="X1148" s="142">
        <f t="shared" si="1560"/>
        <v>91773</v>
      </c>
      <c r="Y1148" s="142">
        <f t="shared" si="1560"/>
        <v>475701</v>
      </c>
      <c r="Z1148" s="142">
        <f t="shared" si="1560"/>
        <v>2194516</v>
      </c>
      <c r="AA1148" s="142">
        <f t="shared" si="1560"/>
        <v>1752286</v>
      </c>
      <c r="AB1148" s="279">
        <f t="shared" si="1560"/>
        <v>1645727</v>
      </c>
      <c r="AC1148" s="142">
        <f t="shared" si="1560"/>
        <v>169842227</v>
      </c>
      <c r="AD1148" s="142">
        <f t="shared" si="1560"/>
        <v>121510</v>
      </c>
      <c r="AE1148" s="142"/>
      <c r="AF1148" s="142"/>
      <c r="AG1148" s="168" t="s">
        <v>996</v>
      </c>
      <c r="AH1148" s="144">
        <f>Data!D$734+C1148+D1148+E1148+F1148+G1148+H1148+O1148+T1148+U1148+W1148+X1148+Z1148+AB1148+AC1148</f>
        <v>802949074</v>
      </c>
      <c r="AI1148" s="145">
        <f t="shared" si="294"/>
        <v>43809</v>
      </c>
      <c r="AJ1148" s="144">
        <f t="shared" si="297"/>
        <v>1364</v>
      </c>
      <c r="AK1148" s="142">
        <v>1.0</v>
      </c>
      <c r="AL1148" s="146">
        <f t="shared" si="1039"/>
        <v>1364</v>
      </c>
      <c r="AM1148" s="168">
        <f t="shared" si="1550"/>
        <v>27</v>
      </c>
      <c r="AN1148" s="295"/>
      <c r="AO1148" s="295"/>
      <c r="AP1148" s="295"/>
      <c r="AQ1148" s="295"/>
      <c r="AR1148" s="295"/>
      <c r="AS1148" s="295"/>
      <c r="AT1148" s="295"/>
      <c r="AU1148" s="295"/>
      <c r="AV1148" s="295"/>
      <c r="AW1148" s="295"/>
      <c r="AX1148" s="295"/>
      <c r="AY1148" s="295"/>
      <c r="AZ1148" s="295"/>
      <c r="BA1148" s="295"/>
      <c r="BB1148" s="295"/>
    </row>
    <row r="1149">
      <c r="A1149" s="293" t="str">
        <f>Data!A100</f>
        <v>Waverley Council</v>
      </c>
      <c r="B1149" s="140">
        <f>Data!E100</f>
        <v>43809</v>
      </c>
      <c r="C1149" s="210">
        <f>Data!D100+C1148</f>
        <v>7121055</v>
      </c>
      <c r="D1149" s="142">
        <f t="shared" ref="D1149:AD1149" si="1561">D1148</f>
        <v>26114288</v>
      </c>
      <c r="E1149" s="142">
        <f t="shared" si="1561"/>
        <v>6229645</v>
      </c>
      <c r="F1149" s="279">
        <f t="shared" si="1561"/>
        <v>57662496</v>
      </c>
      <c r="G1149" s="142">
        <f t="shared" si="1561"/>
        <v>30817800</v>
      </c>
      <c r="H1149" s="142">
        <f t="shared" si="1561"/>
        <v>2477714</v>
      </c>
      <c r="I1149" s="142">
        <f t="shared" si="1561"/>
        <v>22086437</v>
      </c>
      <c r="J1149" s="142">
        <f t="shared" si="1561"/>
        <v>4894244</v>
      </c>
      <c r="K1149" s="142">
        <f t="shared" si="1561"/>
        <v>11430270</v>
      </c>
      <c r="L1149" s="142">
        <f t="shared" si="1561"/>
        <v>66990000</v>
      </c>
      <c r="M1149" s="142">
        <f t="shared" si="1561"/>
        <v>852503</v>
      </c>
      <c r="N1149" s="279">
        <f t="shared" si="1561"/>
        <v>46740672</v>
      </c>
      <c r="O1149" s="142">
        <f t="shared" si="1561"/>
        <v>3559100</v>
      </c>
      <c r="P1149" s="142">
        <f t="shared" si="1561"/>
        <v>148000</v>
      </c>
      <c r="Q1149" s="142">
        <f t="shared" si="1561"/>
        <v>8858775</v>
      </c>
      <c r="R1149" s="142">
        <f t="shared" si="1561"/>
        <v>1371373</v>
      </c>
      <c r="S1149" s="142">
        <f t="shared" si="1561"/>
        <v>6147539</v>
      </c>
      <c r="T1149" s="142">
        <f t="shared" si="1561"/>
        <v>45478326</v>
      </c>
      <c r="U1149" s="142">
        <f t="shared" si="1561"/>
        <v>1571714</v>
      </c>
      <c r="V1149" s="142">
        <f t="shared" si="1561"/>
        <v>11465</v>
      </c>
      <c r="W1149" s="142">
        <f t="shared" si="1561"/>
        <v>2252807</v>
      </c>
      <c r="X1149" s="142">
        <f t="shared" si="1561"/>
        <v>91773</v>
      </c>
      <c r="Y1149" s="142">
        <f t="shared" si="1561"/>
        <v>475701</v>
      </c>
      <c r="Z1149" s="142">
        <f t="shared" si="1561"/>
        <v>2194516</v>
      </c>
      <c r="AA1149" s="142">
        <f t="shared" si="1561"/>
        <v>1752286</v>
      </c>
      <c r="AB1149" s="279">
        <f t="shared" si="1561"/>
        <v>1645727</v>
      </c>
      <c r="AC1149" s="142">
        <f t="shared" si="1561"/>
        <v>169842227</v>
      </c>
      <c r="AD1149" s="142">
        <f t="shared" si="1561"/>
        <v>121510</v>
      </c>
      <c r="AE1149" s="142"/>
      <c r="AF1149" s="142"/>
      <c r="AG1149" s="168" t="s">
        <v>974</v>
      </c>
      <c r="AH1149" s="144">
        <f>Data!D$734+C1149+D1149+E1149+F1149+G1149+H1149+O1149+T1149+U1149+W1149+X1149+Z1149+AB1149+AC1149</f>
        <v>803023188</v>
      </c>
      <c r="AI1149" s="145">
        <f t="shared" si="294"/>
        <v>43809</v>
      </c>
      <c r="AJ1149" s="144">
        <f t="shared" si="297"/>
        <v>1365</v>
      </c>
      <c r="AK1149" s="142">
        <v>1.0</v>
      </c>
      <c r="AL1149" s="146">
        <f t="shared" si="1039"/>
        <v>1365</v>
      </c>
      <c r="AM1149" s="168">
        <f t="shared" si="1550"/>
        <v>27</v>
      </c>
      <c r="AN1149" s="295"/>
      <c r="AO1149" s="295"/>
      <c r="AP1149" s="295"/>
      <c r="AQ1149" s="295"/>
      <c r="AR1149" s="295"/>
      <c r="AS1149" s="295"/>
      <c r="AT1149" s="295"/>
      <c r="AU1149" s="295"/>
      <c r="AV1149" s="295"/>
      <c r="AW1149" s="295"/>
      <c r="AX1149" s="295"/>
      <c r="AY1149" s="295"/>
      <c r="AZ1149" s="295"/>
      <c r="BA1149" s="295"/>
      <c r="BB1149" s="295"/>
    </row>
    <row r="1150">
      <c r="A1150" s="293" t="str">
        <f>Data!A77</f>
        <v>Mundaring Shire Council</v>
      </c>
      <c r="B1150" s="140">
        <f>Data!E77</f>
        <v>43809</v>
      </c>
      <c r="C1150" s="210">
        <f>Data!D77+C1149</f>
        <v>7160194</v>
      </c>
      <c r="D1150" s="142">
        <f t="shared" ref="D1150:AD1150" si="1562">D1149</f>
        <v>26114288</v>
      </c>
      <c r="E1150" s="142">
        <f t="shared" si="1562"/>
        <v>6229645</v>
      </c>
      <c r="F1150" s="279">
        <f t="shared" si="1562"/>
        <v>57662496</v>
      </c>
      <c r="G1150" s="142">
        <f t="shared" si="1562"/>
        <v>30817800</v>
      </c>
      <c r="H1150" s="142">
        <f t="shared" si="1562"/>
        <v>2477714</v>
      </c>
      <c r="I1150" s="142">
        <f t="shared" si="1562"/>
        <v>22086437</v>
      </c>
      <c r="J1150" s="142">
        <f t="shared" si="1562"/>
        <v>4894244</v>
      </c>
      <c r="K1150" s="142">
        <f t="shared" si="1562"/>
        <v>11430270</v>
      </c>
      <c r="L1150" s="142">
        <f t="shared" si="1562"/>
        <v>66990000</v>
      </c>
      <c r="M1150" s="142">
        <f t="shared" si="1562"/>
        <v>852503</v>
      </c>
      <c r="N1150" s="279">
        <f t="shared" si="1562"/>
        <v>46740672</v>
      </c>
      <c r="O1150" s="142">
        <f t="shared" si="1562"/>
        <v>3559100</v>
      </c>
      <c r="P1150" s="142">
        <f t="shared" si="1562"/>
        <v>148000</v>
      </c>
      <c r="Q1150" s="142">
        <f t="shared" si="1562"/>
        <v>8858775</v>
      </c>
      <c r="R1150" s="142">
        <f t="shared" si="1562"/>
        <v>1371373</v>
      </c>
      <c r="S1150" s="142">
        <f t="shared" si="1562"/>
        <v>6147539</v>
      </c>
      <c r="T1150" s="142">
        <f t="shared" si="1562"/>
        <v>45478326</v>
      </c>
      <c r="U1150" s="142">
        <f t="shared" si="1562"/>
        <v>1571714</v>
      </c>
      <c r="V1150" s="142">
        <f t="shared" si="1562"/>
        <v>11465</v>
      </c>
      <c r="W1150" s="142">
        <f t="shared" si="1562"/>
        <v>2252807</v>
      </c>
      <c r="X1150" s="142">
        <f t="shared" si="1562"/>
        <v>91773</v>
      </c>
      <c r="Y1150" s="142">
        <f t="shared" si="1562"/>
        <v>475701</v>
      </c>
      <c r="Z1150" s="142">
        <f t="shared" si="1562"/>
        <v>2194516</v>
      </c>
      <c r="AA1150" s="142">
        <f t="shared" si="1562"/>
        <v>1752286</v>
      </c>
      <c r="AB1150" s="279">
        <f t="shared" si="1562"/>
        <v>1645727</v>
      </c>
      <c r="AC1150" s="142">
        <f t="shared" si="1562"/>
        <v>169842227</v>
      </c>
      <c r="AD1150" s="142">
        <f t="shared" si="1562"/>
        <v>121510</v>
      </c>
      <c r="AE1150" s="142"/>
      <c r="AF1150" s="142"/>
      <c r="AG1150" s="168" t="s">
        <v>974</v>
      </c>
      <c r="AH1150" s="144">
        <f>Data!D$734+C1150+D1150+E1150+F1150+G1150+H1150+O1150+T1150+U1150+W1150+X1150+Z1150+AB1150+AC1150</f>
        <v>803062327</v>
      </c>
      <c r="AI1150" s="145">
        <f t="shared" si="294"/>
        <v>43809</v>
      </c>
      <c r="AJ1150" s="144">
        <f t="shared" si="297"/>
        <v>1366</v>
      </c>
      <c r="AK1150" s="142">
        <v>1.0</v>
      </c>
      <c r="AL1150" s="146">
        <f t="shared" si="1039"/>
        <v>1366</v>
      </c>
      <c r="AM1150" s="168">
        <f t="shared" si="1550"/>
        <v>27</v>
      </c>
      <c r="AN1150" s="295"/>
      <c r="AO1150" s="295"/>
      <c r="AP1150" s="295"/>
      <c r="AQ1150" s="295"/>
      <c r="AR1150" s="295"/>
      <c r="AS1150" s="295"/>
      <c r="AT1150" s="295"/>
      <c r="AU1150" s="295"/>
      <c r="AV1150" s="295"/>
      <c r="AW1150" s="295"/>
      <c r="AX1150" s="295"/>
      <c r="AY1150" s="295"/>
      <c r="AZ1150" s="295"/>
      <c r="BA1150" s="295"/>
      <c r="BB1150" s="295"/>
    </row>
    <row r="1151">
      <c r="A1151" s="293" t="str">
        <f>Data!A697</f>
        <v>Tecumseh Town Council</v>
      </c>
      <c r="B1151" s="140">
        <f>Data!E697</f>
        <v>43809</v>
      </c>
      <c r="C1151" s="142">
        <f t="shared" ref="C1151:AD1151" si="1563">C1150</f>
        <v>7160194</v>
      </c>
      <c r="D1151" s="142">
        <f t="shared" si="1563"/>
        <v>26114288</v>
      </c>
      <c r="E1151" s="142">
        <f t="shared" si="1563"/>
        <v>6229645</v>
      </c>
      <c r="F1151" s="279">
        <f t="shared" si="1563"/>
        <v>57662496</v>
      </c>
      <c r="G1151" s="176">
        <f t="shared" si="1563"/>
        <v>30817800</v>
      </c>
      <c r="H1151" s="142">
        <f t="shared" si="1563"/>
        <v>2477714</v>
      </c>
      <c r="I1151" s="142">
        <f t="shared" si="1563"/>
        <v>22086437</v>
      </c>
      <c r="J1151" s="142">
        <f t="shared" si="1563"/>
        <v>4894244</v>
      </c>
      <c r="K1151" s="142">
        <f t="shared" si="1563"/>
        <v>11430270</v>
      </c>
      <c r="L1151" s="142">
        <f t="shared" si="1563"/>
        <v>66990000</v>
      </c>
      <c r="M1151" s="142">
        <f t="shared" si="1563"/>
        <v>852503</v>
      </c>
      <c r="N1151" s="279">
        <f t="shared" si="1563"/>
        <v>46740672</v>
      </c>
      <c r="O1151" s="142">
        <f t="shared" si="1563"/>
        <v>3559100</v>
      </c>
      <c r="P1151" s="142">
        <f t="shared" si="1563"/>
        <v>148000</v>
      </c>
      <c r="Q1151" s="142">
        <f t="shared" si="1563"/>
        <v>8858775</v>
      </c>
      <c r="R1151" s="142">
        <f t="shared" si="1563"/>
        <v>1371373</v>
      </c>
      <c r="S1151" s="142">
        <f t="shared" si="1563"/>
        <v>6147539</v>
      </c>
      <c r="T1151" s="142">
        <f t="shared" si="1563"/>
        <v>45478326</v>
      </c>
      <c r="U1151" s="142">
        <f t="shared" si="1563"/>
        <v>1571714</v>
      </c>
      <c r="V1151" s="142">
        <f t="shared" si="1563"/>
        <v>11465</v>
      </c>
      <c r="W1151" s="142">
        <f t="shared" si="1563"/>
        <v>2252807</v>
      </c>
      <c r="X1151" s="142">
        <f t="shared" si="1563"/>
        <v>91773</v>
      </c>
      <c r="Y1151" s="142">
        <f t="shared" si="1563"/>
        <v>475701</v>
      </c>
      <c r="Z1151" s="142">
        <f t="shared" si="1563"/>
        <v>2194516</v>
      </c>
      <c r="AA1151" s="142">
        <f t="shared" si="1563"/>
        <v>1752286</v>
      </c>
      <c r="AB1151" s="279">
        <f t="shared" si="1563"/>
        <v>1645727</v>
      </c>
      <c r="AC1151" s="142">
        <f t="shared" si="1563"/>
        <v>169842227</v>
      </c>
      <c r="AD1151" s="142">
        <f t="shared" si="1563"/>
        <v>121510</v>
      </c>
      <c r="AE1151" s="142"/>
      <c r="AF1151" s="142"/>
      <c r="AG1151" s="168" t="s">
        <v>1206</v>
      </c>
      <c r="AH1151" s="144">
        <f>Data!D$734+C1151+D1151+E1151+F1151+G1151+H1151+O1151+T1151+U1151+W1151+X1151+Z1151+AB1151+AC1151</f>
        <v>803062327</v>
      </c>
      <c r="AI1151" s="145">
        <f t="shared" si="294"/>
        <v>43809</v>
      </c>
      <c r="AJ1151" s="144">
        <f t="shared" si="297"/>
        <v>1367</v>
      </c>
      <c r="AK1151" s="142">
        <v>1.0</v>
      </c>
      <c r="AL1151" s="146">
        <f t="shared" si="1039"/>
        <v>1367</v>
      </c>
      <c r="AM1151" s="168">
        <f t="shared" si="1550"/>
        <v>27</v>
      </c>
      <c r="AN1151" s="295"/>
      <c r="AO1151" s="295"/>
      <c r="AP1151" s="295"/>
      <c r="AQ1151" s="295"/>
      <c r="AR1151" s="295"/>
      <c r="AS1151" s="295"/>
      <c r="AT1151" s="295"/>
      <c r="AU1151" s="295"/>
      <c r="AV1151" s="295"/>
      <c r="AW1151" s="295"/>
      <c r="AX1151" s="295"/>
      <c r="AY1151" s="295"/>
      <c r="AZ1151" s="295"/>
      <c r="BA1151" s="295"/>
      <c r="BB1151" s="295"/>
    </row>
    <row r="1152">
      <c r="A1152" s="293" t="str">
        <f>Data!A340</f>
        <v>Horley Town Council</v>
      </c>
      <c r="B1152" s="140">
        <f>Data!E340</f>
        <v>43809</v>
      </c>
      <c r="C1152" s="142">
        <f t="shared" ref="C1152:AD1152" si="1564">C1151</f>
        <v>7160194</v>
      </c>
      <c r="D1152" s="142">
        <f t="shared" si="1564"/>
        <v>26114288</v>
      </c>
      <c r="E1152" s="142">
        <f t="shared" si="1564"/>
        <v>6229645</v>
      </c>
      <c r="F1152" s="176">
        <f t="shared" si="1564"/>
        <v>57662496</v>
      </c>
      <c r="G1152" s="279">
        <f t="shared" si="1564"/>
        <v>30817800</v>
      </c>
      <c r="H1152" s="142">
        <f t="shared" si="1564"/>
        <v>2477714</v>
      </c>
      <c r="I1152" s="142">
        <f t="shared" si="1564"/>
        <v>22086437</v>
      </c>
      <c r="J1152" s="142">
        <f t="shared" si="1564"/>
        <v>4894244</v>
      </c>
      <c r="K1152" s="142">
        <f t="shared" si="1564"/>
        <v>11430270</v>
      </c>
      <c r="L1152" s="142">
        <f t="shared" si="1564"/>
        <v>66990000</v>
      </c>
      <c r="M1152" s="142">
        <f t="shared" si="1564"/>
        <v>852503</v>
      </c>
      <c r="N1152" s="279">
        <f t="shared" si="1564"/>
        <v>46740672</v>
      </c>
      <c r="O1152" s="142">
        <f t="shared" si="1564"/>
        <v>3559100</v>
      </c>
      <c r="P1152" s="142">
        <f t="shared" si="1564"/>
        <v>148000</v>
      </c>
      <c r="Q1152" s="142">
        <f t="shared" si="1564"/>
        <v>8858775</v>
      </c>
      <c r="R1152" s="142">
        <f t="shared" si="1564"/>
        <v>1371373</v>
      </c>
      <c r="S1152" s="142">
        <f t="shared" si="1564"/>
        <v>6147539</v>
      </c>
      <c r="T1152" s="142">
        <f t="shared" si="1564"/>
        <v>45478326</v>
      </c>
      <c r="U1152" s="142">
        <f t="shared" si="1564"/>
        <v>1571714</v>
      </c>
      <c r="V1152" s="142">
        <f t="shared" si="1564"/>
        <v>11465</v>
      </c>
      <c r="W1152" s="142">
        <f t="shared" si="1564"/>
        <v>2252807</v>
      </c>
      <c r="X1152" s="142">
        <f t="shared" si="1564"/>
        <v>91773</v>
      </c>
      <c r="Y1152" s="142">
        <f t="shared" si="1564"/>
        <v>475701</v>
      </c>
      <c r="Z1152" s="142">
        <f t="shared" si="1564"/>
        <v>2194516</v>
      </c>
      <c r="AA1152" s="142">
        <f t="shared" si="1564"/>
        <v>1752286</v>
      </c>
      <c r="AB1152" s="279">
        <f t="shared" si="1564"/>
        <v>1645727</v>
      </c>
      <c r="AC1152" s="142">
        <f t="shared" si="1564"/>
        <v>169842227</v>
      </c>
      <c r="AD1152" s="142">
        <f t="shared" si="1564"/>
        <v>121510</v>
      </c>
      <c r="AE1152" s="142"/>
      <c r="AF1152" s="142"/>
      <c r="AG1152" s="168" t="s">
        <v>1284</v>
      </c>
      <c r="AH1152" s="144">
        <f>Data!D$734+C1152+D1152+E1152+F1152+G1152+H1152+O1152+T1152+U1152+W1152+X1152+Z1152+AB1152+AC1152</f>
        <v>803062327</v>
      </c>
      <c r="AI1152" s="145">
        <f t="shared" si="294"/>
        <v>43809</v>
      </c>
      <c r="AJ1152" s="144">
        <f t="shared" si="297"/>
        <v>1368</v>
      </c>
      <c r="AK1152" s="142">
        <v>1.0</v>
      </c>
      <c r="AL1152" s="146">
        <f t="shared" si="1039"/>
        <v>1368</v>
      </c>
      <c r="AM1152" s="168">
        <f t="shared" si="1550"/>
        <v>27</v>
      </c>
      <c r="AN1152" s="295"/>
      <c r="AO1152" s="295"/>
      <c r="AP1152" s="295"/>
      <c r="AQ1152" s="295"/>
      <c r="AR1152" s="295"/>
      <c r="AS1152" s="295"/>
      <c r="AT1152" s="295"/>
      <c r="AU1152" s="295"/>
      <c r="AV1152" s="295"/>
      <c r="AW1152" s="295"/>
      <c r="AX1152" s="295"/>
      <c r="AY1152" s="295"/>
      <c r="AZ1152" s="295"/>
      <c r="BA1152" s="295"/>
      <c r="BB1152" s="295"/>
    </row>
    <row r="1153">
      <c r="A1153" s="293" t="str">
        <f>Data!A337</f>
        <v>Holbeton Parish Council</v>
      </c>
      <c r="B1153" s="140">
        <f>Data!E337</f>
        <v>43809</v>
      </c>
      <c r="C1153" s="142">
        <f t="shared" ref="C1153:AD1153" si="1565">C1152</f>
        <v>7160194</v>
      </c>
      <c r="D1153" s="142">
        <f t="shared" si="1565"/>
        <v>26114288</v>
      </c>
      <c r="E1153" s="142">
        <f t="shared" si="1565"/>
        <v>6229645</v>
      </c>
      <c r="F1153" s="176">
        <f t="shared" si="1565"/>
        <v>57662496</v>
      </c>
      <c r="G1153" s="279">
        <f t="shared" si="1565"/>
        <v>30817800</v>
      </c>
      <c r="H1153" s="142">
        <f t="shared" si="1565"/>
        <v>2477714</v>
      </c>
      <c r="I1153" s="142">
        <f t="shared" si="1565"/>
        <v>22086437</v>
      </c>
      <c r="J1153" s="142">
        <f t="shared" si="1565"/>
        <v>4894244</v>
      </c>
      <c r="K1153" s="142">
        <f t="shared" si="1565"/>
        <v>11430270</v>
      </c>
      <c r="L1153" s="142">
        <f t="shared" si="1565"/>
        <v>66990000</v>
      </c>
      <c r="M1153" s="142">
        <f t="shared" si="1565"/>
        <v>852503</v>
      </c>
      <c r="N1153" s="279">
        <f t="shared" si="1565"/>
        <v>46740672</v>
      </c>
      <c r="O1153" s="142">
        <f t="shared" si="1565"/>
        <v>3559100</v>
      </c>
      <c r="P1153" s="142">
        <f t="shared" si="1565"/>
        <v>148000</v>
      </c>
      <c r="Q1153" s="142">
        <f t="shared" si="1565"/>
        <v>8858775</v>
      </c>
      <c r="R1153" s="142">
        <f t="shared" si="1565"/>
        <v>1371373</v>
      </c>
      <c r="S1153" s="142">
        <f t="shared" si="1565"/>
        <v>6147539</v>
      </c>
      <c r="T1153" s="142">
        <f t="shared" si="1565"/>
        <v>45478326</v>
      </c>
      <c r="U1153" s="142">
        <f t="shared" si="1565"/>
        <v>1571714</v>
      </c>
      <c r="V1153" s="142">
        <f t="shared" si="1565"/>
        <v>11465</v>
      </c>
      <c r="W1153" s="142">
        <f t="shared" si="1565"/>
        <v>2252807</v>
      </c>
      <c r="X1153" s="142">
        <f t="shared" si="1565"/>
        <v>91773</v>
      </c>
      <c r="Y1153" s="142">
        <f t="shared" si="1565"/>
        <v>475701</v>
      </c>
      <c r="Z1153" s="142">
        <f t="shared" si="1565"/>
        <v>2194516</v>
      </c>
      <c r="AA1153" s="142">
        <f t="shared" si="1565"/>
        <v>1752286</v>
      </c>
      <c r="AB1153" s="279">
        <f t="shared" si="1565"/>
        <v>1645727</v>
      </c>
      <c r="AC1153" s="142">
        <f t="shared" si="1565"/>
        <v>169842227</v>
      </c>
      <c r="AD1153" s="142">
        <f t="shared" si="1565"/>
        <v>121510</v>
      </c>
      <c r="AE1153" s="142"/>
      <c r="AF1153" s="142"/>
      <c r="AG1153" s="168" t="s">
        <v>1284</v>
      </c>
      <c r="AH1153" s="144">
        <f>Data!D$734+C1153+D1153+E1153+F1153+G1153+H1153+O1153+T1153+U1153+W1153+X1153+Z1153+AB1153+AC1153</f>
        <v>803062327</v>
      </c>
      <c r="AI1153" s="145">
        <f t="shared" si="294"/>
        <v>43809</v>
      </c>
      <c r="AJ1153" s="144">
        <f t="shared" si="297"/>
        <v>1369</v>
      </c>
      <c r="AK1153" s="142">
        <v>1.0</v>
      </c>
      <c r="AL1153" s="146">
        <f t="shared" si="1039"/>
        <v>1369</v>
      </c>
      <c r="AM1153" s="168">
        <f t="shared" si="1550"/>
        <v>27</v>
      </c>
      <c r="AN1153" s="295"/>
      <c r="AO1153" s="295"/>
      <c r="AP1153" s="295"/>
      <c r="AQ1153" s="295"/>
      <c r="AR1153" s="295"/>
      <c r="AS1153" s="295"/>
      <c r="AT1153" s="295"/>
      <c r="AU1153" s="295"/>
      <c r="AV1153" s="295"/>
      <c r="AW1153" s="295"/>
      <c r="AX1153" s="295"/>
      <c r="AY1153" s="295"/>
      <c r="AZ1153" s="295"/>
      <c r="BA1153" s="295"/>
      <c r="BB1153" s="295"/>
    </row>
    <row r="1154">
      <c r="A1154" s="293" t="str">
        <f>Data!A341</f>
        <v>Horncastle Town Council</v>
      </c>
      <c r="B1154" s="140">
        <f>Data!E341</f>
        <v>43809</v>
      </c>
      <c r="C1154" s="142">
        <f t="shared" ref="C1154:E1154" si="1566">C1153</f>
        <v>7160194</v>
      </c>
      <c r="D1154" s="142">
        <f t="shared" si="1566"/>
        <v>26114288</v>
      </c>
      <c r="E1154" s="142">
        <f t="shared" si="1566"/>
        <v>6229645</v>
      </c>
      <c r="F1154" s="296">
        <f>Data!D341+F1153</f>
        <v>57669311</v>
      </c>
      <c r="G1154" s="279">
        <f t="shared" ref="G1154:AD1154" si="1567">G1153</f>
        <v>30817800</v>
      </c>
      <c r="H1154" s="142">
        <f t="shared" si="1567"/>
        <v>2477714</v>
      </c>
      <c r="I1154" s="142">
        <f t="shared" si="1567"/>
        <v>22086437</v>
      </c>
      <c r="J1154" s="142">
        <f t="shared" si="1567"/>
        <v>4894244</v>
      </c>
      <c r="K1154" s="142">
        <f t="shared" si="1567"/>
        <v>11430270</v>
      </c>
      <c r="L1154" s="142">
        <f t="shared" si="1567"/>
        <v>66990000</v>
      </c>
      <c r="M1154" s="142">
        <f t="shared" si="1567"/>
        <v>852503</v>
      </c>
      <c r="N1154" s="279">
        <f t="shared" si="1567"/>
        <v>46740672</v>
      </c>
      <c r="O1154" s="142">
        <f t="shared" si="1567"/>
        <v>3559100</v>
      </c>
      <c r="P1154" s="142">
        <f t="shared" si="1567"/>
        <v>148000</v>
      </c>
      <c r="Q1154" s="142">
        <f t="shared" si="1567"/>
        <v>8858775</v>
      </c>
      <c r="R1154" s="142">
        <f t="shared" si="1567"/>
        <v>1371373</v>
      </c>
      <c r="S1154" s="142">
        <f t="shared" si="1567"/>
        <v>6147539</v>
      </c>
      <c r="T1154" s="142">
        <f t="shared" si="1567"/>
        <v>45478326</v>
      </c>
      <c r="U1154" s="142">
        <f t="shared" si="1567"/>
        <v>1571714</v>
      </c>
      <c r="V1154" s="142">
        <f t="shared" si="1567"/>
        <v>11465</v>
      </c>
      <c r="W1154" s="142">
        <f t="shared" si="1567"/>
        <v>2252807</v>
      </c>
      <c r="X1154" s="142">
        <f t="shared" si="1567"/>
        <v>91773</v>
      </c>
      <c r="Y1154" s="142">
        <f t="shared" si="1567"/>
        <v>475701</v>
      </c>
      <c r="Z1154" s="142">
        <f t="shared" si="1567"/>
        <v>2194516</v>
      </c>
      <c r="AA1154" s="142">
        <f t="shared" si="1567"/>
        <v>1752286</v>
      </c>
      <c r="AB1154" s="279">
        <f t="shared" si="1567"/>
        <v>1645727</v>
      </c>
      <c r="AC1154" s="142">
        <f t="shared" si="1567"/>
        <v>169842227</v>
      </c>
      <c r="AD1154" s="142">
        <f t="shared" si="1567"/>
        <v>121510</v>
      </c>
      <c r="AE1154" s="142"/>
      <c r="AF1154" s="142"/>
      <c r="AG1154" s="168" t="s">
        <v>1284</v>
      </c>
      <c r="AH1154" s="144">
        <f>Data!D$734+C1154+D1154+E1154+F1154+G1154+H1154+O1154+T1154+U1154+W1154+X1154+Z1154+AB1154+AC1154</f>
        <v>803069142</v>
      </c>
      <c r="AI1154" s="145">
        <f t="shared" si="294"/>
        <v>43809</v>
      </c>
      <c r="AJ1154" s="144">
        <f t="shared" si="297"/>
        <v>1370</v>
      </c>
      <c r="AK1154" s="142">
        <v>1.0</v>
      </c>
      <c r="AL1154" s="146">
        <f t="shared" si="1039"/>
        <v>1370</v>
      </c>
      <c r="AM1154" s="168">
        <f t="shared" si="1550"/>
        <v>27</v>
      </c>
      <c r="AN1154" s="295"/>
      <c r="AO1154" s="295"/>
      <c r="AP1154" s="295"/>
      <c r="AQ1154" s="295"/>
      <c r="AR1154" s="295"/>
      <c r="AS1154" s="295"/>
      <c r="AT1154" s="295"/>
      <c r="AU1154" s="295"/>
      <c r="AV1154" s="295"/>
      <c r="AW1154" s="295"/>
      <c r="AX1154" s="295"/>
      <c r="AY1154" s="295"/>
      <c r="AZ1154" s="295"/>
      <c r="BA1154" s="295"/>
      <c r="BB1154" s="295"/>
    </row>
    <row r="1155">
      <c r="A1155" s="293" t="str">
        <f>Data!A1001</f>
        <v>Panevėžys City Council</v>
      </c>
      <c r="B1155" s="140">
        <f>Data!E1001</f>
        <v>43809</v>
      </c>
      <c r="C1155" s="142">
        <f t="shared" ref="C1155:AD1155" si="1568">C1154</f>
        <v>7160194</v>
      </c>
      <c r="D1155" s="142">
        <f t="shared" si="1568"/>
        <v>26114288</v>
      </c>
      <c r="E1155" s="142">
        <f t="shared" si="1568"/>
        <v>6229645</v>
      </c>
      <c r="F1155" s="142">
        <f t="shared" si="1568"/>
        <v>57669311</v>
      </c>
      <c r="G1155" s="142">
        <f t="shared" si="1568"/>
        <v>30817800</v>
      </c>
      <c r="H1155" s="142">
        <f t="shared" si="1568"/>
        <v>2477714</v>
      </c>
      <c r="I1155" s="142">
        <f t="shared" si="1568"/>
        <v>22086437</v>
      </c>
      <c r="J1155" s="142">
        <f t="shared" si="1568"/>
        <v>4894244</v>
      </c>
      <c r="K1155" s="142">
        <f t="shared" si="1568"/>
        <v>11430270</v>
      </c>
      <c r="L1155" s="142">
        <f t="shared" si="1568"/>
        <v>66990000</v>
      </c>
      <c r="M1155" s="142">
        <f t="shared" si="1568"/>
        <v>852503</v>
      </c>
      <c r="N1155" s="279">
        <f t="shared" si="1568"/>
        <v>46740672</v>
      </c>
      <c r="O1155" s="142">
        <f t="shared" si="1568"/>
        <v>3559100</v>
      </c>
      <c r="P1155" s="142">
        <f t="shared" si="1568"/>
        <v>148000</v>
      </c>
      <c r="Q1155" s="142">
        <f t="shared" si="1568"/>
        <v>8858775</v>
      </c>
      <c r="R1155" s="142">
        <f t="shared" si="1568"/>
        <v>1371373</v>
      </c>
      <c r="S1155" s="142">
        <f t="shared" si="1568"/>
        <v>6147539</v>
      </c>
      <c r="T1155" s="142">
        <f t="shared" si="1568"/>
        <v>45478326</v>
      </c>
      <c r="U1155" s="142">
        <f t="shared" si="1568"/>
        <v>1571714</v>
      </c>
      <c r="V1155" s="142">
        <f t="shared" si="1568"/>
        <v>11465</v>
      </c>
      <c r="W1155" s="142">
        <f t="shared" si="1568"/>
        <v>2252807</v>
      </c>
      <c r="X1155" s="142">
        <f t="shared" si="1568"/>
        <v>91773</v>
      </c>
      <c r="Y1155" s="142">
        <f t="shared" si="1568"/>
        <v>475701</v>
      </c>
      <c r="Z1155" s="142">
        <f t="shared" si="1568"/>
        <v>2194516</v>
      </c>
      <c r="AA1155" s="142">
        <f t="shared" si="1568"/>
        <v>1752286</v>
      </c>
      <c r="AB1155" s="279">
        <f t="shared" si="1568"/>
        <v>1645727</v>
      </c>
      <c r="AC1155" s="142">
        <f t="shared" si="1568"/>
        <v>169842227</v>
      </c>
      <c r="AD1155" s="142">
        <f t="shared" si="1568"/>
        <v>121510</v>
      </c>
      <c r="AE1155" s="210">
        <f>Data!D1001</f>
        <v>85878</v>
      </c>
      <c r="AF1155" s="142"/>
      <c r="AG1155" s="168" t="s">
        <v>2816</v>
      </c>
      <c r="AH1155" s="144">
        <f>Data!D$734+C1155+D1155+E1155+F1155+G1155+H1155+O1155+T1155+U1155+W1155+X1155+Z1155+AB1155+AC1155</f>
        <v>803069142</v>
      </c>
      <c r="AI1155" s="145">
        <f t="shared" si="294"/>
        <v>43809</v>
      </c>
      <c r="AJ1155" s="144">
        <f t="shared" si="297"/>
        <v>1371</v>
      </c>
      <c r="AK1155" s="142">
        <v>1.0</v>
      </c>
      <c r="AL1155" s="146">
        <f t="shared" si="1039"/>
        <v>1371</v>
      </c>
      <c r="AM1155" s="168">
        <f>AM1154+1</f>
        <v>28</v>
      </c>
      <c r="AN1155" s="295"/>
      <c r="AO1155" s="295"/>
      <c r="AP1155" s="295"/>
      <c r="AQ1155" s="295"/>
      <c r="AR1155" s="295"/>
      <c r="AS1155" s="295"/>
      <c r="AT1155" s="295"/>
      <c r="AU1155" s="295"/>
      <c r="AV1155" s="295"/>
      <c r="AW1155" s="295"/>
      <c r="AX1155" s="295"/>
      <c r="AY1155" s="295"/>
      <c r="AZ1155" s="295"/>
      <c r="BA1155" s="295"/>
      <c r="BB1155" s="295"/>
    </row>
    <row r="1156">
      <c r="A1156" s="293" t="str">
        <f>Data!A617</f>
        <v>Amherstburg Town Council</v>
      </c>
      <c r="B1156" s="140">
        <f>Data!E617</f>
        <v>43810</v>
      </c>
      <c r="C1156" s="142">
        <f t="shared" ref="C1156:AE1156" si="1569">C1155</f>
        <v>7160194</v>
      </c>
      <c r="D1156" s="142">
        <f t="shared" si="1569"/>
        <v>26114288</v>
      </c>
      <c r="E1156" s="142">
        <f t="shared" si="1569"/>
        <v>6229645</v>
      </c>
      <c r="F1156" s="142">
        <f t="shared" si="1569"/>
        <v>57669311</v>
      </c>
      <c r="G1156" s="176">
        <f t="shared" si="1569"/>
        <v>30817800</v>
      </c>
      <c r="H1156" s="142">
        <f t="shared" si="1569"/>
        <v>2477714</v>
      </c>
      <c r="I1156" s="142">
        <f t="shared" si="1569"/>
        <v>22086437</v>
      </c>
      <c r="J1156" s="142">
        <f t="shared" si="1569"/>
        <v>4894244</v>
      </c>
      <c r="K1156" s="142">
        <f t="shared" si="1569"/>
        <v>11430270</v>
      </c>
      <c r="L1156" s="142">
        <f t="shared" si="1569"/>
        <v>66990000</v>
      </c>
      <c r="M1156" s="142">
        <f t="shared" si="1569"/>
        <v>852503</v>
      </c>
      <c r="N1156" s="279">
        <f t="shared" si="1569"/>
        <v>46740672</v>
      </c>
      <c r="O1156" s="142">
        <f t="shared" si="1569"/>
        <v>3559100</v>
      </c>
      <c r="P1156" s="142">
        <f t="shared" si="1569"/>
        <v>148000</v>
      </c>
      <c r="Q1156" s="142">
        <f t="shared" si="1569"/>
        <v>8858775</v>
      </c>
      <c r="R1156" s="142">
        <f t="shared" si="1569"/>
        <v>1371373</v>
      </c>
      <c r="S1156" s="142">
        <f t="shared" si="1569"/>
        <v>6147539</v>
      </c>
      <c r="T1156" s="142">
        <f t="shared" si="1569"/>
        <v>45478326</v>
      </c>
      <c r="U1156" s="142">
        <f t="shared" si="1569"/>
        <v>1571714</v>
      </c>
      <c r="V1156" s="142">
        <f t="shared" si="1569"/>
        <v>11465</v>
      </c>
      <c r="W1156" s="142">
        <f t="shared" si="1569"/>
        <v>2252807</v>
      </c>
      <c r="X1156" s="142">
        <f t="shared" si="1569"/>
        <v>91773</v>
      </c>
      <c r="Y1156" s="142">
        <f t="shared" si="1569"/>
        <v>475701</v>
      </c>
      <c r="Z1156" s="142">
        <f t="shared" si="1569"/>
        <v>2194516</v>
      </c>
      <c r="AA1156" s="142">
        <f t="shared" si="1569"/>
        <v>1752286</v>
      </c>
      <c r="AB1156" s="279">
        <f t="shared" si="1569"/>
        <v>1645727</v>
      </c>
      <c r="AC1156" s="142">
        <f t="shared" si="1569"/>
        <v>169842227</v>
      </c>
      <c r="AD1156" s="142">
        <f t="shared" si="1569"/>
        <v>121510</v>
      </c>
      <c r="AE1156" s="142">
        <f t="shared" si="1569"/>
        <v>85878</v>
      </c>
      <c r="AF1156" s="142"/>
      <c r="AG1156" s="168" t="s">
        <v>1206</v>
      </c>
      <c r="AH1156" s="144">
        <f>Data!D$734+C1156+D1156+E1156+F1156+G1156+H1156+O1156+T1156+U1156+W1156+X1156+Z1156+AB1156+AC1156</f>
        <v>803069142</v>
      </c>
      <c r="AI1156" s="145">
        <f t="shared" si="294"/>
        <v>43810</v>
      </c>
      <c r="AJ1156" s="144">
        <f t="shared" si="297"/>
        <v>1372</v>
      </c>
      <c r="AK1156" s="142">
        <v>1.0</v>
      </c>
      <c r="AL1156" s="146">
        <f t="shared" si="1039"/>
        <v>1372</v>
      </c>
      <c r="AM1156" s="168">
        <f t="shared" ref="AM1156:AM1158" si="1572">AM1155</f>
        <v>28</v>
      </c>
      <c r="AN1156" s="295"/>
      <c r="AO1156" s="295"/>
      <c r="AP1156" s="295"/>
      <c r="AQ1156" s="295"/>
      <c r="AR1156" s="295"/>
      <c r="AS1156" s="295"/>
      <c r="AT1156" s="295"/>
      <c r="AU1156" s="295"/>
      <c r="AV1156" s="295"/>
      <c r="AW1156" s="295"/>
      <c r="AX1156" s="295"/>
      <c r="AY1156" s="295"/>
      <c r="AZ1156" s="295"/>
      <c r="BA1156" s="295"/>
      <c r="BB1156" s="295"/>
    </row>
    <row r="1157">
      <c r="A1157" s="293" t="str">
        <f>Data!A143</f>
        <v>Saint-Josse-ten-Noode Municipal Council</v>
      </c>
      <c r="B1157" s="140">
        <f>Data!E143</f>
        <v>43810</v>
      </c>
      <c r="C1157" s="142">
        <f t="shared" ref="C1157:L1157" si="1570">C1156</f>
        <v>7160194</v>
      </c>
      <c r="D1157" s="142">
        <f t="shared" si="1570"/>
        <v>26114288</v>
      </c>
      <c r="E1157" s="142">
        <f t="shared" si="1570"/>
        <v>6229645</v>
      </c>
      <c r="F1157" s="279">
        <f t="shared" si="1570"/>
        <v>57669311</v>
      </c>
      <c r="G1157" s="279">
        <f t="shared" si="1570"/>
        <v>30817800</v>
      </c>
      <c r="H1157" s="142">
        <f t="shared" si="1570"/>
        <v>2477714</v>
      </c>
      <c r="I1157" s="142">
        <f t="shared" si="1570"/>
        <v>22086437</v>
      </c>
      <c r="J1157" s="142">
        <f t="shared" si="1570"/>
        <v>4894244</v>
      </c>
      <c r="K1157" s="142">
        <f t="shared" si="1570"/>
        <v>11430270</v>
      </c>
      <c r="L1157" s="142">
        <f t="shared" si="1570"/>
        <v>66990000</v>
      </c>
      <c r="M1157" s="210">
        <f>Data!D143+M1156</f>
        <v>879535</v>
      </c>
      <c r="N1157" s="279">
        <f t="shared" ref="N1157:AE1157" si="1571">N1156</f>
        <v>46740672</v>
      </c>
      <c r="O1157" s="142">
        <f t="shared" si="1571"/>
        <v>3559100</v>
      </c>
      <c r="P1157" s="142">
        <f t="shared" si="1571"/>
        <v>148000</v>
      </c>
      <c r="Q1157" s="142">
        <f t="shared" si="1571"/>
        <v>8858775</v>
      </c>
      <c r="R1157" s="142">
        <f t="shared" si="1571"/>
        <v>1371373</v>
      </c>
      <c r="S1157" s="142">
        <f t="shared" si="1571"/>
        <v>6147539</v>
      </c>
      <c r="T1157" s="142">
        <f t="shared" si="1571"/>
        <v>45478326</v>
      </c>
      <c r="U1157" s="142">
        <f t="shared" si="1571"/>
        <v>1571714</v>
      </c>
      <c r="V1157" s="142">
        <f t="shared" si="1571"/>
        <v>11465</v>
      </c>
      <c r="W1157" s="142">
        <f t="shared" si="1571"/>
        <v>2252807</v>
      </c>
      <c r="X1157" s="142">
        <f t="shared" si="1571"/>
        <v>91773</v>
      </c>
      <c r="Y1157" s="142">
        <f t="shared" si="1571"/>
        <v>475701</v>
      </c>
      <c r="Z1157" s="142">
        <f t="shared" si="1571"/>
        <v>2194516</v>
      </c>
      <c r="AA1157" s="142">
        <f t="shared" si="1571"/>
        <v>1752286</v>
      </c>
      <c r="AB1157" s="279">
        <f t="shared" si="1571"/>
        <v>1645727</v>
      </c>
      <c r="AC1157" s="142">
        <f t="shared" si="1571"/>
        <v>169842227</v>
      </c>
      <c r="AD1157" s="142">
        <f t="shared" si="1571"/>
        <v>121510</v>
      </c>
      <c r="AE1157" s="142">
        <f t="shared" si="1571"/>
        <v>85878</v>
      </c>
      <c r="AF1157" s="142"/>
      <c r="AG1157" s="168" t="s">
        <v>1757</v>
      </c>
      <c r="AH1157" s="144">
        <f>Data!D$734+C1157+D1157+E1157+F1157+G1157+H1157+O1157+T1157+U1157+W1157+X1157+Z1157+AB1157+AC1157</f>
        <v>803069142</v>
      </c>
      <c r="AI1157" s="145">
        <f t="shared" si="294"/>
        <v>43810</v>
      </c>
      <c r="AJ1157" s="144">
        <f t="shared" si="297"/>
        <v>1373</v>
      </c>
      <c r="AK1157" s="142">
        <v>1.0</v>
      </c>
      <c r="AL1157" s="146">
        <f t="shared" si="1039"/>
        <v>1373</v>
      </c>
      <c r="AM1157" s="168">
        <f t="shared" si="1572"/>
        <v>28</v>
      </c>
      <c r="AN1157" s="295"/>
      <c r="AO1157" s="295"/>
      <c r="AP1157" s="295"/>
      <c r="AQ1157" s="295"/>
      <c r="AR1157" s="295"/>
      <c r="AS1157" s="295"/>
      <c r="AT1157" s="295"/>
      <c r="AU1157" s="295"/>
      <c r="AV1157" s="295"/>
      <c r="AW1157" s="295"/>
      <c r="AX1157" s="295"/>
      <c r="AY1157" s="295"/>
      <c r="AZ1157" s="295"/>
      <c r="BA1157" s="295"/>
      <c r="BB1157" s="295"/>
    </row>
    <row r="1158">
      <c r="A1158" s="293" t="str">
        <f>Data!A839</f>
        <v>Sendenhorst Town Council</v>
      </c>
      <c r="B1158" s="140">
        <f>Data!E839</f>
        <v>43811</v>
      </c>
      <c r="C1158" s="142">
        <f t="shared" ref="C1158:J1158" si="1573">C1157</f>
        <v>7160194</v>
      </c>
      <c r="D1158" s="142">
        <f t="shared" si="1573"/>
        <v>26114288</v>
      </c>
      <c r="E1158" s="142">
        <f t="shared" si="1573"/>
        <v>6229645</v>
      </c>
      <c r="F1158" s="279">
        <f t="shared" si="1573"/>
        <v>57669311</v>
      </c>
      <c r="G1158" s="279">
        <f t="shared" si="1573"/>
        <v>30817800</v>
      </c>
      <c r="H1158" s="142">
        <f t="shared" si="1573"/>
        <v>2477714</v>
      </c>
      <c r="I1158" s="142">
        <f t="shared" si="1573"/>
        <v>22086437</v>
      </c>
      <c r="J1158" s="142">
        <f t="shared" si="1573"/>
        <v>4894244</v>
      </c>
      <c r="K1158" s="210">
        <f>Data!D839+K1157</f>
        <v>11443427</v>
      </c>
      <c r="L1158" s="142">
        <f t="shared" ref="L1158:AE1158" si="1574">L1157</f>
        <v>66990000</v>
      </c>
      <c r="M1158" s="142">
        <f t="shared" si="1574"/>
        <v>879535</v>
      </c>
      <c r="N1158" s="279">
        <f t="shared" si="1574"/>
        <v>46740672</v>
      </c>
      <c r="O1158" s="142">
        <f t="shared" si="1574"/>
        <v>3559100</v>
      </c>
      <c r="P1158" s="142">
        <f t="shared" si="1574"/>
        <v>148000</v>
      </c>
      <c r="Q1158" s="142">
        <f t="shared" si="1574"/>
        <v>8858775</v>
      </c>
      <c r="R1158" s="142">
        <f t="shared" si="1574"/>
        <v>1371373</v>
      </c>
      <c r="S1158" s="142">
        <f t="shared" si="1574"/>
        <v>6147539</v>
      </c>
      <c r="T1158" s="142">
        <f t="shared" si="1574"/>
        <v>45478326</v>
      </c>
      <c r="U1158" s="142">
        <f t="shared" si="1574"/>
        <v>1571714</v>
      </c>
      <c r="V1158" s="142">
        <f t="shared" si="1574"/>
        <v>11465</v>
      </c>
      <c r="W1158" s="142">
        <f t="shared" si="1574"/>
        <v>2252807</v>
      </c>
      <c r="X1158" s="142">
        <f t="shared" si="1574"/>
        <v>91773</v>
      </c>
      <c r="Y1158" s="142">
        <f t="shared" si="1574"/>
        <v>475701</v>
      </c>
      <c r="Z1158" s="142">
        <f t="shared" si="1574"/>
        <v>2194516</v>
      </c>
      <c r="AA1158" s="142">
        <f t="shared" si="1574"/>
        <v>1752286</v>
      </c>
      <c r="AB1158" s="279">
        <f t="shared" si="1574"/>
        <v>1645727</v>
      </c>
      <c r="AC1158" s="142">
        <f t="shared" si="1574"/>
        <v>169842227</v>
      </c>
      <c r="AD1158" s="142">
        <f t="shared" si="1574"/>
        <v>121510</v>
      </c>
      <c r="AE1158" s="142">
        <f t="shared" si="1574"/>
        <v>85878</v>
      </c>
      <c r="AF1158" s="142"/>
      <c r="AG1158" s="168" t="s">
        <v>2360</v>
      </c>
      <c r="AH1158" s="144">
        <f>Data!D$734+C1158+D1158+E1158+F1158+G1158+H1158+O1158+T1158+U1158+W1158+X1158+Z1158+AB1158+AC1158</f>
        <v>803069142</v>
      </c>
      <c r="AI1158" s="145">
        <f t="shared" si="294"/>
        <v>43811</v>
      </c>
      <c r="AJ1158" s="144">
        <f t="shared" si="297"/>
        <v>1374</v>
      </c>
      <c r="AK1158" s="142">
        <v>1.0</v>
      </c>
      <c r="AL1158" s="146">
        <f t="shared" si="1039"/>
        <v>1374</v>
      </c>
      <c r="AM1158" s="168">
        <f t="shared" si="1572"/>
        <v>28</v>
      </c>
      <c r="AN1158" s="295"/>
      <c r="AO1158" s="295"/>
      <c r="AP1158" s="295"/>
      <c r="AQ1158" s="295"/>
      <c r="AR1158" s="295"/>
      <c r="AS1158" s="295"/>
      <c r="AT1158" s="295"/>
      <c r="AU1158" s="295"/>
      <c r="AV1158" s="295"/>
      <c r="AW1158" s="295"/>
      <c r="AX1158" s="295"/>
      <c r="AY1158" s="295"/>
      <c r="AZ1158" s="295"/>
      <c r="BA1158" s="295"/>
      <c r="BB1158" s="295"/>
    </row>
    <row r="1159">
      <c r="A1159" s="293" t="str">
        <f>Data!A937</f>
        <v>Piedmont Region</v>
      </c>
      <c r="B1159" s="140">
        <f>Data!E937</f>
        <v>43811</v>
      </c>
      <c r="C1159" s="142">
        <f t="shared" ref="C1159:H1159" si="1575">C1158</f>
        <v>7160194</v>
      </c>
      <c r="D1159" s="142">
        <f t="shared" si="1575"/>
        <v>26114288</v>
      </c>
      <c r="E1159" s="142">
        <f t="shared" si="1575"/>
        <v>6229645</v>
      </c>
      <c r="F1159" s="279">
        <f t="shared" si="1575"/>
        <v>57669311</v>
      </c>
      <c r="G1159" s="279">
        <f t="shared" si="1575"/>
        <v>30817800</v>
      </c>
      <c r="H1159" s="142">
        <f t="shared" si="1575"/>
        <v>2477714</v>
      </c>
      <c r="I1159" s="210">
        <f>Data!D937+I1158</f>
        <v>26464378</v>
      </c>
      <c r="J1159" s="142">
        <f t="shared" ref="J1159:AE1159" si="1576">J1158</f>
        <v>4894244</v>
      </c>
      <c r="K1159" s="142">
        <f t="shared" si="1576"/>
        <v>11443427</v>
      </c>
      <c r="L1159" s="142">
        <f t="shared" si="1576"/>
        <v>66990000</v>
      </c>
      <c r="M1159" s="142">
        <f t="shared" si="1576"/>
        <v>879535</v>
      </c>
      <c r="N1159" s="279">
        <f t="shared" si="1576"/>
        <v>46740672</v>
      </c>
      <c r="O1159" s="142">
        <f t="shared" si="1576"/>
        <v>3559100</v>
      </c>
      <c r="P1159" s="142">
        <f t="shared" si="1576"/>
        <v>148000</v>
      </c>
      <c r="Q1159" s="142">
        <f t="shared" si="1576"/>
        <v>8858775</v>
      </c>
      <c r="R1159" s="142">
        <f t="shared" si="1576"/>
        <v>1371373</v>
      </c>
      <c r="S1159" s="142">
        <f t="shared" si="1576"/>
        <v>6147539</v>
      </c>
      <c r="T1159" s="142">
        <f t="shared" si="1576"/>
        <v>45478326</v>
      </c>
      <c r="U1159" s="142">
        <f t="shared" si="1576"/>
        <v>1571714</v>
      </c>
      <c r="V1159" s="142">
        <f t="shared" si="1576"/>
        <v>11465</v>
      </c>
      <c r="W1159" s="142">
        <f t="shared" si="1576"/>
        <v>2252807</v>
      </c>
      <c r="X1159" s="142">
        <f t="shared" si="1576"/>
        <v>91773</v>
      </c>
      <c r="Y1159" s="142">
        <f t="shared" si="1576"/>
        <v>475701</v>
      </c>
      <c r="Z1159" s="142">
        <f t="shared" si="1576"/>
        <v>2194516</v>
      </c>
      <c r="AA1159" s="142">
        <f t="shared" si="1576"/>
        <v>1752286</v>
      </c>
      <c r="AB1159" s="279">
        <f t="shared" si="1576"/>
        <v>1645727</v>
      </c>
      <c r="AC1159" s="142">
        <f t="shared" si="1576"/>
        <v>169842227</v>
      </c>
      <c r="AD1159" s="142">
        <f t="shared" si="1576"/>
        <v>121510</v>
      </c>
      <c r="AE1159" s="142">
        <f t="shared" si="1576"/>
        <v>85878</v>
      </c>
      <c r="AF1159" s="142"/>
      <c r="AG1159" s="168" t="s">
        <v>2288</v>
      </c>
      <c r="AH1159" s="144">
        <f>Data!D$734+C1159+D1159+E1159+F1159+G1159+H1159+O1159+T1159+U1159+W1159+X1159+Z1159+AB1159+AC1159</f>
        <v>803069142</v>
      </c>
      <c r="AI1159" s="145">
        <f t="shared" si="294"/>
        <v>43811</v>
      </c>
      <c r="AJ1159" s="144">
        <f t="shared" si="297"/>
        <v>1375</v>
      </c>
      <c r="AK1159" s="142">
        <v>1.0</v>
      </c>
      <c r="AL1159" s="146">
        <f t="shared" si="1039"/>
        <v>1375</v>
      </c>
      <c r="AM1159" s="168">
        <f>AM1157</f>
        <v>28</v>
      </c>
      <c r="AN1159" s="295"/>
      <c r="AO1159" s="295"/>
      <c r="AP1159" s="295"/>
      <c r="AQ1159" s="295"/>
      <c r="AR1159" s="295"/>
      <c r="AS1159" s="295"/>
      <c r="AT1159" s="295"/>
      <c r="AU1159" s="295"/>
      <c r="AV1159" s="295"/>
      <c r="AW1159" s="295"/>
      <c r="AX1159" s="295"/>
      <c r="AY1159" s="295"/>
      <c r="AZ1159" s="295"/>
      <c r="BA1159" s="295"/>
      <c r="BB1159" s="295"/>
    </row>
    <row r="1160">
      <c r="A1160" s="293" t="str">
        <f>Data!A919</f>
        <v>Italy (national Parliament, Chamber of Deputies)</v>
      </c>
      <c r="B1160" s="140">
        <f>Data!E919</f>
        <v>43811</v>
      </c>
      <c r="C1160" s="142">
        <f t="shared" ref="C1160:H1160" si="1577">C1159</f>
        <v>7160194</v>
      </c>
      <c r="D1160" s="142">
        <f t="shared" si="1577"/>
        <v>26114288</v>
      </c>
      <c r="E1160" s="142">
        <f t="shared" si="1577"/>
        <v>6229645</v>
      </c>
      <c r="F1160" s="279">
        <f t="shared" si="1577"/>
        <v>57669311</v>
      </c>
      <c r="G1160" s="279">
        <f t="shared" si="1577"/>
        <v>30817800</v>
      </c>
      <c r="H1160" s="142">
        <f t="shared" si="1577"/>
        <v>2477714</v>
      </c>
      <c r="I1160" s="210">
        <f>Data!D919</f>
        <v>60480000</v>
      </c>
      <c r="J1160" s="142">
        <f t="shared" ref="J1160:AE1160" si="1578">J1159</f>
        <v>4894244</v>
      </c>
      <c r="K1160" s="142">
        <f t="shared" si="1578"/>
        <v>11443427</v>
      </c>
      <c r="L1160" s="142">
        <f t="shared" si="1578"/>
        <v>66990000</v>
      </c>
      <c r="M1160" s="142">
        <f t="shared" si="1578"/>
        <v>879535</v>
      </c>
      <c r="N1160" s="279">
        <f t="shared" si="1578"/>
        <v>46740672</v>
      </c>
      <c r="O1160" s="142">
        <f t="shared" si="1578"/>
        <v>3559100</v>
      </c>
      <c r="P1160" s="142">
        <f t="shared" si="1578"/>
        <v>148000</v>
      </c>
      <c r="Q1160" s="142">
        <f t="shared" si="1578"/>
        <v>8858775</v>
      </c>
      <c r="R1160" s="142">
        <f t="shared" si="1578"/>
        <v>1371373</v>
      </c>
      <c r="S1160" s="142">
        <f t="shared" si="1578"/>
        <v>6147539</v>
      </c>
      <c r="T1160" s="142">
        <f t="shared" si="1578"/>
        <v>45478326</v>
      </c>
      <c r="U1160" s="142">
        <f t="shared" si="1578"/>
        <v>1571714</v>
      </c>
      <c r="V1160" s="142">
        <f t="shared" si="1578"/>
        <v>11465</v>
      </c>
      <c r="W1160" s="142">
        <f t="shared" si="1578"/>
        <v>2252807</v>
      </c>
      <c r="X1160" s="142">
        <f t="shared" si="1578"/>
        <v>91773</v>
      </c>
      <c r="Y1160" s="142">
        <f t="shared" si="1578"/>
        <v>475701</v>
      </c>
      <c r="Z1160" s="142">
        <f t="shared" si="1578"/>
        <v>2194516</v>
      </c>
      <c r="AA1160" s="142">
        <f t="shared" si="1578"/>
        <v>1752286</v>
      </c>
      <c r="AB1160" s="279">
        <f t="shared" si="1578"/>
        <v>1645727</v>
      </c>
      <c r="AC1160" s="142">
        <f t="shared" si="1578"/>
        <v>169842227</v>
      </c>
      <c r="AD1160" s="142">
        <f t="shared" si="1578"/>
        <v>121510</v>
      </c>
      <c r="AE1160" s="142">
        <f t="shared" si="1578"/>
        <v>85878</v>
      </c>
      <c r="AF1160" s="142"/>
      <c r="AG1160" s="168" t="s">
        <v>2288</v>
      </c>
      <c r="AH1160" s="144">
        <f>Data!D$734+C1160+D1160+E1160+F1160+G1160+H1160+O1160+T1160+U1160+W1160+X1160+Z1160+AB1160+AC1160</f>
        <v>803069142</v>
      </c>
      <c r="AI1160" s="145">
        <f t="shared" si="294"/>
        <v>43811</v>
      </c>
      <c r="AJ1160" s="144">
        <f t="shared" si="297"/>
        <v>1376</v>
      </c>
      <c r="AK1160" s="142">
        <v>1.0</v>
      </c>
      <c r="AL1160" s="146">
        <f t="shared" si="1039"/>
        <v>1376</v>
      </c>
      <c r="AM1160" s="168">
        <f t="shared" ref="AM1160:AM1164" si="1581">AM1159</f>
        <v>28</v>
      </c>
      <c r="AN1160" s="295"/>
      <c r="AO1160" s="295"/>
      <c r="AP1160" s="295"/>
      <c r="AQ1160" s="295"/>
      <c r="AR1160" s="295"/>
      <c r="AS1160" s="295"/>
      <c r="AT1160" s="295"/>
      <c r="AU1160" s="295"/>
      <c r="AV1160" s="295"/>
      <c r="AW1160" s="295"/>
      <c r="AX1160" s="295"/>
      <c r="AY1160" s="295"/>
      <c r="AZ1160" s="295"/>
      <c r="BA1160" s="295"/>
      <c r="BB1160" s="295"/>
    </row>
    <row r="1161">
      <c r="A1161" s="293" t="str">
        <f>Data!A141</f>
        <v>Liège Provincial Council</v>
      </c>
      <c r="B1161" s="140">
        <f>Data!E141</f>
        <v>43811</v>
      </c>
      <c r="C1161" s="142">
        <f t="shared" ref="C1161:L1161" si="1579">C1160</f>
        <v>7160194</v>
      </c>
      <c r="D1161" s="142">
        <f t="shared" si="1579"/>
        <v>26114288</v>
      </c>
      <c r="E1161" s="142">
        <f t="shared" si="1579"/>
        <v>6229645</v>
      </c>
      <c r="F1161" s="279">
        <f t="shared" si="1579"/>
        <v>57669311</v>
      </c>
      <c r="G1161" s="279">
        <f t="shared" si="1579"/>
        <v>30817800</v>
      </c>
      <c r="H1161" s="142">
        <f t="shared" si="1579"/>
        <v>2477714</v>
      </c>
      <c r="I1161" s="142">
        <f t="shared" si="1579"/>
        <v>60480000</v>
      </c>
      <c r="J1161" s="142">
        <f t="shared" si="1579"/>
        <v>4894244</v>
      </c>
      <c r="K1161" s="142">
        <f t="shared" si="1579"/>
        <v>11443427</v>
      </c>
      <c r="L1161" s="142">
        <f t="shared" si="1579"/>
        <v>66990000</v>
      </c>
      <c r="M1161" s="210">
        <f>Data!D141+M1160</f>
        <v>1982066</v>
      </c>
      <c r="N1161" s="279">
        <f t="shared" ref="N1161:AE1161" si="1580">N1160</f>
        <v>46740672</v>
      </c>
      <c r="O1161" s="142">
        <f t="shared" si="1580"/>
        <v>3559100</v>
      </c>
      <c r="P1161" s="142">
        <f t="shared" si="1580"/>
        <v>148000</v>
      </c>
      <c r="Q1161" s="142">
        <f t="shared" si="1580"/>
        <v>8858775</v>
      </c>
      <c r="R1161" s="142">
        <f t="shared" si="1580"/>
        <v>1371373</v>
      </c>
      <c r="S1161" s="142">
        <f t="shared" si="1580"/>
        <v>6147539</v>
      </c>
      <c r="T1161" s="142">
        <f t="shared" si="1580"/>
        <v>45478326</v>
      </c>
      <c r="U1161" s="142">
        <f t="shared" si="1580"/>
        <v>1571714</v>
      </c>
      <c r="V1161" s="142">
        <f t="shared" si="1580"/>
        <v>11465</v>
      </c>
      <c r="W1161" s="142">
        <f t="shared" si="1580"/>
        <v>2252807</v>
      </c>
      <c r="X1161" s="142">
        <f t="shared" si="1580"/>
        <v>91773</v>
      </c>
      <c r="Y1161" s="142">
        <f t="shared" si="1580"/>
        <v>475701</v>
      </c>
      <c r="Z1161" s="142">
        <f t="shared" si="1580"/>
        <v>2194516</v>
      </c>
      <c r="AA1161" s="142">
        <f t="shared" si="1580"/>
        <v>1752286</v>
      </c>
      <c r="AB1161" s="279">
        <f t="shared" si="1580"/>
        <v>1645727</v>
      </c>
      <c r="AC1161" s="142">
        <f t="shared" si="1580"/>
        <v>169842227</v>
      </c>
      <c r="AD1161" s="142">
        <f t="shared" si="1580"/>
        <v>121510</v>
      </c>
      <c r="AE1161" s="142">
        <f t="shared" si="1580"/>
        <v>85878</v>
      </c>
      <c r="AF1161" s="142"/>
      <c r="AG1161" s="168" t="s">
        <v>1757</v>
      </c>
      <c r="AH1161" s="144">
        <f>Data!D$734+C1161+D1161+E1161+F1161+G1161+H1161+O1161+T1161+U1161+W1161+X1161+Z1161+AB1161+AC1161</f>
        <v>803069142</v>
      </c>
      <c r="AI1161" s="145">
        <f t="shared" si="294"/>
        <v>43811</v>
      </c>
      <c r="AJ1161" s="144">
        <f t="shared" si="297"/>
        <v>1377</v>
      </c>
      <c r="AK1161" s="142">
        <v>1.0</v>
      </c>
      <c r="AL1161" s="146">
        <f t="shared" si="1039"/>
        <v>1377</v>
      </c>
      <c r="AM1161" s="168">
        <f t="shared" si="1581"/>
        <v>28</v>
      </c>
      <c r="AN1161" s="295"/>
      <c r="AO1161" s="295"/>
      <c r="AP1161" s="295"/>
      <c r="AQ1161" s="295"/>
      <c r="AR1161" s="295"/>
      <c r="AS1161" s="295"/>
      <c r="AT1161" s="295"/>
      <c r="AU1161" s="295"/>
      <c r="AV1161" s="295"/>
      <c r="AW1161" s="295"/>
      <c r="AX1161" s="295"/>
      <c r="AY1161" s="295"/>
      <c r="AZ1161" s="295"/>
      <c r="BA1161" s="295"/>
      <c r="BB1161" s="295"/>
    </row>
    <row r="1162">
      <c r="A1162" s="293" t="str">
        <f>Data!A990</f>
        <v>Ōki Town Council (大木町)</v>
      </c>
      <c r="B1162" s="140">
        <f>Data!E990</f>
        <v>43811</v>
      </c>
      <c r="C1162" s="142">
        <f t="shared" ref="C1162:V1162" si="1582">C1161</f>
        <v>7160194</v>
      </c>
      <c r="D1162" s="142">
        <f t="shared" si="1582"/>
        <v>26114288</v>
      </c>
      <c r="E1162" s="142">
        <f t="shared" si="1582"/>
        <v>6229645</v>
      </c>
      <c r="F1162" s="279">
        <f t="shared" si="1582"/>
        <v>57669311</v>
      </c>
      <c r="G1162" s="279">
        <f t="shared" si="1582"/>
        <v>30817800</v>
      </c>
      <c r="H1162" s="142">
        <f t="shared" si="1582"/>
        <v>2477714</v>
      </c>
      <c r="I1162" s="142">
        <f t="shared" si="1582"/>
        <v>60480000</v>
      </c>
      <c r="J1162" s="142">
        <f t="shared" si="1582"/>
        <v>4894244</v>
      </c>
      <c r="K1162" s="142">
        <f t="shared" si="1582"/>
        <v>11443427</v>
      </c>
      <c r="L1162" s="142">
        <f t="shared" si="1582"/>
        <v>66990000</v>
      </c>
      <c r="M1162" s="142">
        <f t="shared" si="1582"/>
        <v>1982066</v>
      </c>
      <c r="N1162" s="279">
        <f t="shared" si="1582"/>
        <v>46740672</v>
      </c>
      <c r="O1162" s="142">
        <f t="shared" si="1582"/>
        <v>3559100</v>
      </c>
      <c r="P1162" s="142">
        <f t="shared" si="1582"/>
        <v>148000</v>
      </c>
      <c r="Q1162" s="142">
        <f t="shared" si="1582"/>
        <v>8858775</v>
      </c>
      <c r="R1162" s="142">
        <f t="shared" si="1582"/>
        <v>1371373</v>
      </c>
      <c r="S1162" s="142">
        <f t="shared" si="1582"/>
        <v>6147539</v>
      </c>
      <c r="T1162" s="142">
        <f t="shared" si="1582"/>
        <v>45478326</v>
      </c>
      <c r="U1162" s="142">
        <f t="shared" si="1582"/>
        <v>1571714</v>
      </c>
      <c r="V1162" s="142">
        <f t="shared" si="1582"/>
        <v>11465</v>
      </c>
      <c r="W1162" s="210">
        <f>Data!D990+W1161</f>
        <v>2267121</v>
      </c>
      <c r="X1162" s="142">
        <f t="shared" ref="X1162:AE1162" si="1583">X1161</f>
        <v>91773</v>
      </c>
      <c r="Y1162" s="142">
        <f t="shared" si="1583"/>
        <v>475701</v>
      </c>
      <c r="Z1162" s="142">
        <f t="shared" si="1583"/>
        <v>2194516</v>
      </c>
      <c r="AA1162" s="142">
        <f t="shared" si="1583"/>
        <v>1752286</v>
      </c>
      <c r="AB1162" s="279">
        <f t="shared" si="1583"/>
        <v>1645727</v>
      </c>
      <c r="AC1162" s="142">
        <f t="shared" si="1583"/>
        <v>169842227</v>
      </c>
      <c r="AD1162" s="142">
        <f t="shared" si="1583"/>
        <v>121510</v>
      </c>
      <c r="AE1162" s="142">
        <f t="shared" si="1583"/>
        <v>85878</v>
      </c>
      <c r="AF1162" s="142"/>
      <c r="AG1162" s="168" t="s">
        <v>2808</v>
      </c>
      <c r="AH1162" s="144">
        <f>Data!D$734+C1162+D1162+E1162+F1162+G1162+H1162+O1162+T1162+U1162+W1162+X1162+Z1162+AB1162+AC1162</f>
        <v>803083456</v>
      </c>
      <c r="AI1162" s="145">
        <f t="shared" si="294"/>
        <v>43811</v>
      </c>
      <c r="AJ1162" s="144">
        <f t="shared" si="297"/>
        <v>1378</v>
      </c>
      <c r="AK1162" s="142">
        <v>1.0</v>
      </c>
      <c r="AL1162" s="146">
        <f t="shared" si="1039"/>
        <v>1378</v>
      </c>
      <c r="AM1162" s="168">
        <f t="shared" si="1581"/>
        <v>28</v>
      </c>
      <c r="AN1162" s="295"/>
      <c r="AO1162" s="295"/>
      <c r="AP1162" s="295"/>
      <c r="AQ1162" s="295"/>
      <c r="AR1162" s="295"/>
      <c r="AS1162" s="295"/>
      <c r="AT1162" s="295"/>
      <c r="AU1162" s="295"/>
      <c r="AV1162" s="295"/>
      <c r="AW1162" s="295"/>
      <c r="AX1162" s="295"/>
      <c r="AY1162" s="295"/>
      <c r="AZ1162" s="295"/>
      <c r="BA1162" s="295"/>
      <c r="BB1162" s="295"/>
    </row>
    <row r="1163">
      <c r="A1163" s="293" t="str">
        <f>Data!A1189</f>
        <v>Oakland County Board of Commissioners</v>
      </c>
      <c r="B1163" s="140">
        <f>Data!E1189</f>
        <v>43811</v>
      </c>
      <c r="C1163" s="142">
        <f t="shared" ref="C1163:C1167" si="1585">C1162</f>
        <v>7160194</v>
      </c>
      <c r="D1163" s="210">
        <f>Data!D1189+D1162</f>
        <v>27365288</v>
      </c>
      <c r="E1163" s="142">
        <f t="shared" ref="E1163:AE1163" si="1584">E1162</f>
        <v>6229645</v>
      </c>
      <c r="F1163" s="279">
        <f t="shared" si="1584"/>
        <v>57669311</v>
      </c>
      <c r="G1163" s="279">
        <f t="shared" si="1584"/>
        <v>30817800</v>
      </c>
      <c r="H1163" s="142">
        <f t="shared" si="1584"/>
        <v>2477714</v>
      </c>
      <c r="I1163" s="142">
        <f t="shared" si="1584"/>
        <v>60480000</v>
      </c>
      <c r="J1163" s="142">
        <f t="shared" si="1584"/>
        <v>4894244</v>
      </c>
      <c r="K1163" s="142">
        <f t="shared" si="1584"/>
        <v>11443427</v>
      </c>
      <c r="L1163" s="142">
        <f t="shared" si="1584"/>
        <v>66990000</v>
      </c>
      <c r="M1163" s="142">
        <f t="shared" si="1584"/>
        <v>1982066</v>
      </c>
      <c r="N1163" s="279">
        <f t="shared" si="1584"/>
        <v>46740672</v>
      </c>
      <c r="O1163" s="142">
        <f t="shared" si="1584"/>
        <v>3559100</v>
      </c>
      <c r="P1163" s="142">
        <f t="shared" si="1584"/>
        <v>148000</v>
      </c>
      <c r="Q1163" s="142">
        <f t="shared" si="1584"/>
        <v>8858775</v>
      </c>
      <c r="R1163" s="142">
        <f t="shared" si="1584"/>
        <v>1371373</v>
      </c>
      <c r="S1163" s="142">
        <f t="shared" si="1584"/>
        <v>6147539</v>
      </c>
      <c r="T1163" s="142">
        <f t="shared" si="1584"/>
        <v>45478326</v>
      </c>
      <c r="U1163" s="142">
        <f t="shared" si="1584"/>
        <v>1571714</v>
      </c>
      <c r="V1163" s="142">
        <f t="shared" si="1584"/>
        <v>11465</v>
      </c>
      <c r="W1163" s="142">
        <f t="shared" si="1584"/>
        <v>2267121</v>
      </c>
      <c r="X1163" s="142">
        <f t="shared" si="1584"/>
        <v>91773</v>
      </c>
      <c r="Y1163" s="142">
        <f t="shared" si="1584"/>
        <v>475701</v>
      </c>
      <c r="Z1163" s="142">
        <f t="shared" si="1584"/>
        <v>2194516</v>
      </c>
      <c r="AA1163" s="142">
        <f t="shared" si="1584"/>
        <v>1752286</v>
      </c>
      <c r="AB1163" s="279">
        <f t="shared" si="1584"/>
        <v>1645727</v>
      </c>
      <c r="AC1163" s="142">
        <f t="shared" si="1584"/>
        <v>169842227</v>
      </c>
      <c r="AD1163" s="142">
        <f t="shared" si="1584"/>
        <v>121510</v>
      </c>
      <c r="AE1163" s="142">
        <f t="shared" si="1584"/>
        <v>85878</v>
      </c>
      <c r="AF1163" s="142"/>
      <c r="AG1163" s="168" t="s">
        <v>996</v>
      </c>
      <c r="AH1163" s="144">
        <f>Data!D$734+C1163+D1163+E1163+F1163+G1163+H1163+O1163+T1163+U1163+W1163+X1163+Z1163+AB1163+AC1163</f>
        <v>804334456</v>
      </c>
      <c r="AI1163" s="145">
        <f t="shared" si="294"/>
        <v>43811</v>
      </c>
      <c r="AJ1163" s="144">
        <f t="shared" si="297"/>
        <v>1379</v>
      </c>
      <c r="AK1163" s="142">
        <v>1.0</v>
      </c>
      <c r="AL1163" s="146">
        <f t="shared" si="1039"/>
        <v>1379</v>
      </c>
      <c r="AM1163" s="168">
        <f t="shared" si="1581"/>
        <v>28</v>
      </c>
      <c r="AN1163" s="295"/>
      <c r="AO1163" s="295"/>
      <c r="AP1163" s="295"/>
      <c r="AQ1163" s="295"/>
      <c r="AR1163" s="295"/>
      <c r="AS1163" s="295"/>
      <c r="AT1163" s="295"/>
      <c r="AU1163" s="295"/>
      <c r="AV1163" s="295"/>
      <c r="AW1163" s="295"/>
      <c r="AX1163" s="295"/>
      <c r="AY1163" s="295"/>
      <c r="AZ1163" s="295"/>
      <c r="BA1163" s="295"/>
      <c r="BB1163" s="295"/>
    </row>
    <row r="1164">
      <c r="A1164" s="293" t="str">
        <f>Data!A834</f>
        <v>Radolfzell Town Council</v>
      </c>
      <c r="B1164" s="140">
        <f>Data!E834</f>
        <v>43812</v>
      </c>
      <c r="C1164" s="142">
        <f t="shared" si="1585"/>
        <v>7160194</v>
      </c>
      <c r="D1164" s="142">
        <f t="shared" ref="D1164:AE1164" si="1586">D1163</f>
        <v>27365288</v>
      </c>
      <c r="E1164" s="142">
        <f t="shared" si="1586"/>
        <v>6229645</v>
      </c>
      <c r="F1164" s="279">
        <f t="shared" si="1586"/>
        <v>57669311</v>
      </c>
      <c r="G1164" s="279">
        <f t="shared" si="1586"/>
        <v>30817800</v>
      </c>
      <c r="H1164" s="142">
        <f t="shared" si="1586"/>
        <v>2477714</v>
      </c>
      <c r="I1164" s="142">
        <f t="shared" si="1586"/>
        <v>60480000</v>
      </c>
      <c r="J1164" s="142">
        <f t="shared" si="1586"/>
        <v>4894244</v>
      </c>
      <c r="K1164" s="176">
        <f t="shared" si="1586"/>
        <v>11443427</v>
      </c>
      <c r="L1164" s="142">
        <f t="shared" si="1586"/>
        <v>66990000</v>
      </c>
      <c r="M1164" s="142">
        <f t="shared" si="1586"/>
        <v>1982066</v>
      </c>
      <c r="N1164" s="279">
        <f t="shared" si="1586"/>
        <v>46740672</v>
      </c>
      <c r="O1164" s="142">
        <f t="shared" si="1586"/>
        <v>3559100</v>
      </c>
      <c r="P1164" s="142">
        <f t="shared" si="1586"/>
        <v>148000</v>
      </c>
      <c r="Q1164" s="142">
        <f t="shared" si="1586"/>
        <v>8858775</v>
      </c>
      <c r="R1164" s="142">
        <f t="shared" si="1586"/>
        <v>1371373</v>
      </c>
      <c r="S1164" s="142">
        <f t="shared" si="1586"/>
        <v>6147539</v>
      </c>
      <c r="T1164" s="142">
        <f t="shared" si="1586"/>
        <v>45478326</v>
      </c>
      <c r="U1164" s="142">
        <f t="shared" si="1586"/>
        <v>1571714</v>
      </c>
      <c r="V1164" s="142">
        <f t="shared" si="1586"/>
        <v>11465</v>
      </c>
      <c r="W1164" s="142">
        <f t="shared" si="1586"/>
        <v>2267121</v>
      </c>
      <c r="X1164" s="142">
        <f t="shared" si="1586"/>
        <v>91773</v>
      </c>
      <c r="Y1164" s="142">
        <f t="shared" si="1586"/>
        <v>475701</v>
      </c>
      <c r="Z1164" s="142">
        <f t="shared" si="1586"/>
        <v>2194516</v>
      </c>
      <c r="AA1164" s="142">
        <f t="shared" si="1586"/>
        <v>1752286</v>
      </c>
      <c r="AB1164" s="279">
        <f t="shared" si="1586"/>
        <v>1645727</v>
      </c>
      <c r="AC1164" s="142">
        <f t="shared" si="1586"/>
        <v>169842227</v>
      </c>
      <c r="AD1164" s="142">
        <f t="shared" si="1586"/>
        <v>121510</v>
      </c>
      <c r="AE1164" s="142">
        <f t="shared" si="1586"/>
        <v>85878</v>
      </c>
      <c r="AF1164" s="142"/>
      <c r="AG1164" s="168" t="s">
        <v>2360</v>
      </c>
      <c r="AH1164" s="144">
        <f>Data!D$734+C1164+D1164+E1164+F1164+G1164+H1164+O1164+T1164+U1164+W1164+X1164+Z1164+AB1164+AC1164</f>
        <v>804334456</v>
      </c>
      <c r="AI1164" s="145">
        <f t="shared" si="294"/>
        <v>43812</v>
      </c>
      <c r="AJ1164" s="144">
        <f t="shared" si="297"/>
        <v>1380</v>
      </c>
      <c r="AK1164" s="142">
        <v>1.0</v>
      </c>
      <c r="AL1164" s="146">
        <f t="shared" si="1039"/>
        <v>1380</v>
      </c>
      <c r="AM1164" s="168">
        <f t="shared" si="1581"/>
        <v>28</v>
      </c>
      <c r="AN1164" s="295"/>
      <c r="AO1164" s="295"/>
      <c r="AP1164" s="295"/>
      <c r="AQ1164" s="295"/>
      <c r="AR1164" s="295"/>
      <c r="AS1164" s="295"/>
      <c r="AT1164" s="295"/>
      <c r="AU1164" s="295"/>
      <c r="AV1164" s="295"/>
      <c r="AW1164" s="295"/>
      <c r="AX1164" s="295"/>
      <c r="AY1164" s="295"/>
      <c r="AZ1164" s="295"/>
      <c r="BA1164" s="295"/>
      <c r="BB1164" s="295"/>
    </row>
    <row r="1165">
      <c r="A1165" s="293" t="str">
        <f>Data!A134</f>
        <v>Berchem-Sainte-Agathe Municipal Council</v>
      </c>
      <c r="B1165" s="140">
        <f>Data!E134</f>
        <v>43815</v>
      </c>
      <c r="C1165" s="142">
        <f t="shared" si="1585"/>
        <v>7160194</v>
      </c>
      <c r="D1165" s="142">
        <f t="shared" ref="D1165:L1165" si="1587">D1164</f>
        <v>27365288</v>
      </c>
      <c r="E1165" s="142">
        <f t="shared" si="1587"/>
        <v>6229645</v>
      </c>
      <c r="F1165" s="279">
        <f t="shared" si="1587"/>
        <v>57669311</v>
      </c>
      <c r="G1165" s="279">
        <f t="shared" si="1587"/>
        <v>30817800</v>
      </c>
      <c r="H1165" s="142">
        <f t="shared" si="1587"/>
        <v>2477714</v>
      </c>
      <c r="I1165" s="142">
        <f t="shared" si="1587"/>
        <v>60480000</v>
      </c>
      <c r="J1165" s="142">
        <f t="shared" si="1587"/>
        <v>4894244</v>
      </c>
      <c r="K1165" s="142">
        <f t="shared" si="1587"/>
        <v>11443427</v>
      </c>
      <c r="L1165" s="142">
        <f t="shared" si="1587"/>
        <v>66990000</v>
      </c>
      <c r="M1165" s="210">
        <f>Data!D134+M1164</f>
        <v>2006896</v>
      </c>
      <c r="N1165" s="279">
        <f t="shared" ref="N1165:AE1165" si="1588">N1164</f>
        <v>46740672</v>
      </c>
      <c r="O1165" s="142">
        <f t="shared" si="1588"/>
        <v>3559100</v>
      </c>
      <c r="P1165" s="142">
        <f t="shared" si="1588"/>
        <v>148000</v>
      </c>
      <c r="Q1165" s="142">
        <f t="shared" si="1588"/>
        <v>8858775</v>
      </c>
      <c r="R1165" s="142">
        <f t="shared" si="1588"/>
        <v>1371373</v>
      </c>
      <c r="S1165" s="142">
        <f t="shared" si="1588"/>
        <v>6147539</v>
      </c>
      <c r="T1165" s="142">
        <f t="shared" si="1588"/>
        <v>45478326</v>
      </c>
      <c r="U1165" s="142">
        <f t="shared" si="1588"/>
        <v>1571714</v>
      </c>
      <c r="V1165" s="142">
        <f t="shared" si="1588"/>
        <v>11465</v>
      </c>
      <c r="W1165" s="142">
        <f t="shared" si="1588"/>
        <v>2267121</v>
      </c>
      <c r="X1165" s="142">
        <f t="shared" si="1588"/>
        <v>91773</v>
      </c>
      <c r="Y1165" s="142">
        <f t="shared" si="1588"/>
        <v>475701</v>
      </c>
      <c r="Z1165" s="142">
        <f t="shared" si="1588"/>
        <v>2194516</v>
      </c>
      <c r="AA1165" s="142">
        <f t="shared" si="1588"/>
        <v>1752286</v>
      </c>
      <c r="AB1165" s="279">
        <f t="shared" si="1588"/>
        <v>1645727</v>
      </c>
      <c r="AC1165" s="142">
        <f t="shared" si="1588"/>
        <v>169842227</v>
      </c>
      <c r="AD1165" s="142">
        <f t="shared" si="1588"/>
        <v>121510</v>
      </c>
      <c r="AE1165" s="142">
        <f t="shared" si="1588"/>
        <v>85878</v>
      </c>
      <c r="AF1165" s="142"/>
      <c r="AG1165" s="168" t="s">
        <v>1757</v>
      </c>
      <c r="AH1165" s="144">
        <f>Data!D$734+C1165+D1165+E1165+F1165+G1165+H1165+O1165+T1165+U1165+W1165+X1165+Z1165+AB1165+AC1165</f>
        <v>804334456</v>
      </c>
      <c r="AI1165" s="145">
        <f t="shared" si="294"/>
        <v>43815</v>
      </c>
      <c r="AJ1165" s="144">
        <f t="shared" si="297"/>
        <v>1381</v>
      </c>
      <c r="AK1165" s="142">
        <v>1.0</v>
      </c>
      <c r="AL1165" s="146">
        <f t="shared" si="1039"/>
        <v>1381</v>
      </c>
      <c r="AM1165" s="168">
        <f>AM1163</f>
        <v>28</v>
      </c>
      <c r="AN1165" s="295"/>
      <c r="AO1165" s="295"/>
      <c r="AP1165" s="295"/>
      <c r="AQ1165" s="295"/>
      <c r="AR1165" s="295"/>
      <c r="AS1165" s="295"/>
      <c r="AT1165" s="295"/>
      <c r="AU1165" s="295"/>
      <c r="AV1165" s="295"/>
      <c r="AW1165" s="295"/>
      <c r="AX1165" s="295"/>
      <c r="AY1165" s="295"/>
      <c r="AZ1165" s="295"/>
      <c r="BA1165" s="295"/>
      <c r="BB1165" s="295"/>
    </row>
    <row r="1166">
      <c r="A1166" s="293" t="str">
        <f>Data!A677</f>
        <v>Pickering City Council</v>
      </c>
      <c r="B1166" s="140">
        <f>Data!E677</f>
        <v>43815</v>
      </c>
      <c r="C1166" s="142">
        <f t="shared" si="1585"/>
        <v>7160194</v>
      </c>
      <c r="D1166" s="142">
        <f t="shared" ref="D1166:AE1166" si="1589">D1165</f>
        <v>27365288</v>
      </c>
      <c r="E1166" s="142">
        <f t="shared" si="1589"/>
        <v>6229645</v>
      </c>
      <c r="F1166" s="279">
        <f t="shared" si="1589"/>
        <v>57669311</v>
      </c>
      <c r="G1166" s="176">
        <f t="shared" si="1589"/>
        <v>30817800</v>
      </c>
      <c r="H1166" s="142">
        <f t="shared" si="1589"/>
        <v>2477714</v>
      </c>
      <c r="I1166" s="142">
        <f t="shared" si="1589"/>
        <v>60480000</v>
      </c>
      <c r="J1166" s="142">
        <f t="shared" si="1589"/>
        <v>4894244</v>
      </c>
      <c r="K1166" s="142">
        <f t="shared" si="1589"/>
        <v>11443427</v>
      </c>
      <c r="L1166" s="142">
        <f t="shared" si="1589"/>
        <v>66990000</v>
      </c>
      <c r="M1166" s="142">
        <f t="shared" si="1589"/>
        <v>2006896</v>
      </c>
      <c r="N1166" s="279">
        <f t="shared" si="1589"/>
        <v>46740672</v>
      </c>
      <c r="O1166" s="142">
        <f t="shared" si="1589"/>
        <v>3559100</v>
      </c>
      <c r="P1166" s="142">
        <f t="shared" si="1589"/>
        <v>148000</v>
      </c>
      <c r="Q1166" s="142">
        <f t="shared" si="1589"/>
        <v>8858775</v>
      </c>
      <c r="R1166" s="142">
        <f t="shared" si="1589"/>
        <v>1371373</v>
      </c>
      <c r="S1166" s="142">
        <f t="shared" si="1589"/>
        <v>6147539</v>
      </c>
      <c r="T1166" s="142">
        <f t="shared" si="1589"/>
        <v>45478326</v>
      </c>
      <c r="U1166" s="142">
        <f t="shared" si="1589"/>
        <v>1571714</v>
      </c>
      <c r="V1166" s="142">
        <f t="shared" si="1589"/>
        <v>11465</v>
      </c>
      <c r="W1166" s="142">
        <f t="shared" si="1589"/>
        <v>2267121</v>
      </c>
      <c r="X1166" s="142">
        <f t="shared" si="1589"/>
        <v>91773</v>
      </c>
      <c r="Y1166" s="142">
        <f t="shared" si="1589"/>
        <v>475701</v>
      </c>
      <c r="Z1166" s="142">
        <f t="shared" si="1589"/>
        <v>2194516</v>
      </c>
      <c r="AA1166" s="142">
        <f t="shared" si="1589"/>
        <v>1752286</v>
      </c>
      <c r="AB1166" s="279">
        <f t="shared" si="1589"/>
        <v>1645727</v>
      </c>
      <c r="AC1166" s="142">
        <f t="shared" si="1589"/>
        <v>169842227</v>
      </c>
      <c r="AD1166" s="142">
        <f t="shared" si="1589"/>
        <v>121510</v>
      </c>
      <c r="AE1166" s="142">
        <f t="shared" si="1589"/>
        <v>85878</v>
      </c>
      <c r="AF1166" s="142"/>
      <c r="AG1166" s="168" t="s">
        <v>1206</v>
      </c>
      <c r="AH1166" s="144">
        <f>Data!D$734+C1166+D1166+E1166+F1166+G1166+H1166+O1166+T1166+U1166+W1166+X1166+Z1166+AB1166+AC1166</f>
        <v>804334456</v>
      </c>
      <c r="AI1166" s="145">
        <f t="shared" si="294"/>
        <v>43815</v>
      </c>
      <c r="AJ1166" s="144">
        <f t="shared" si="297"/>
        <v>1382</v>
      </c>
      <c r="AK1166" s="142">
        <v>1.0</v>
      </c>
      <c r="AL1166" s="146">
        <f t="shared" si="1039"/>
        <v>1382</v>
      </c>
      <c r="AM1166" s="168">
        <f t="shared" ref="AM1166:AM1170" si="1591">AM1165</f>
        <v>28</v>
      </c>
      <c r="AN1166" s="295"/>
      <c r="AO1166" s="295"/>
      <c r="AP1166" s="295"/>
      <c r="AQ1166" s="295"/>
      <c r="AR1166" s="295"/>
      <c r="AS1166" s="295"/>
      <c r="AT1166" s="295"/>
      <c r="AU1166" s="295"/>
      <c r="AV1166" s="295"/>
      <c r="AW1166" s="295"/>
      <c r="AX1166" s="295"/>
      <c r="AY1166" s="295"/>
      <c r="AZ1166" s="295"/>
      <c r="BA1166" s="295"/>
      <c r="BB1166" s="295"/>
    </row>
    <row r="1167">
      <c r="A1167" s="293" t="str">
        <f>Data!A1094</f>
        <v>Sant Cugat del Vallès</v>
      </c>
      <c r="B1167" s="140">
        <f>Data!E1094</f>
        <v>43815</v>
      </c>
      <c r="C1167" s="142">
        <f t="shared" si="1585"/>
        <v>7160194</v>
      </c>
      <c r="D1167" s="142">
        <f t="shared" ref="D1167:AE1167" si="1590">D1166</f>
        <v>27365288</v>
      </c>
      <c r="E1167" s="142">
        <f t="shared" si="1590"/>
        <v>6229645</v>
      </c>
      <c r="F1167" s="279">
        <f t="shared" si="1590"/>
        <v>57669311</v>
      </c>
      <c r="G1167" s="279">
        <f t="shared" si="1590"/>
        <v>30817800</v>
      </c>
      <c r="H1167" s="142">
        <f t="shared" si="1590"/>
        <v>2477714</v>
      </c>
      <c r="I1167" s="142">
        <f t="shared" si="1590"/>
        <v>60480000</v>
      </c>
      <c r="J1167" s="142">
        <f t="shared" si="1590"/>
        <v>4894244</v>
      </c>
      <c r="K1167" s="142">
        <f t="shared" si="1590"/>
        <v>11443427</v>
      </c>
      <c r="L1167" s="142">
        <f t="shared" si="1590"/>
        <v>66990000</v>
      </c>
      <c r="M1167" s="142">
        <f t="shared" si="1590"/>
        <v>2006896</v>
      </c>
      <c r="N1167" s="176">
        <f t="shared" si="1590"/>
        <v>46740672</v>
      </c>
      <c r="O1167" s="142">
        <f t="shared" si="1590"/>
        <v>3559100</v>
      </c>
      <c r="P1167" s="142">
        <f t="shared" si="1590"/>
        <v>148000</v>
      </c>
      <c r="Q1167" s="142">
        <f t="shared" si="1590"/>
        <v>8858775</v>
      </c>
      <c r="R1167" s="142">
        <f t="shared" si="1590"/>
        <v>1371373</v>
      </c>
      <c r="S1167" s="142">
        <f t="shared" si="1590"/>
        <v>6147539</v>
      </c>
      <c r="T1167" s="142">
        <f t="shared" si="1590"/>
        <v>45478326</v>
      </c>
      <c r="U1167" s="142">
        <f t="shared" si="1590"/>
        <v>1571714</v>
      </c>
      <c r="V1167" s="142">
        <f t="shared" si="1590"/>
        <v>11465</v>
      </c>
      <c r="W1167" s="142">
        <f t="shared" si="1590"/>
        <v>2267121</v>
      </c>
      <c r="X1167" s="142">
        <f t="shared" si="1590"/>
        <v>91773</v>
      </c>
      <c r="Y1167" s="142">
        <f t="shared" si="1590"/>
        <v>475701</v>
      </c>
      <c r="Z1167" s="142">
        <f t="shared" si="1590"/>
        <v>2194516</v>
      </c>
      <c r="AA1167" s="142">
        <f t="shared" si="1590"/>
        <v>1752286</v>
      </c>
      <c r="AB1167" s="279">
        <f t="shared" si="1590"/>
        <v>1645727</v>
      </c>
      <c r="AC1167" s="142">
        <f t="shared" si="1590"/>
        <v>169842227</v>
      </c>
      <c r="AD1167" s="142">
        <f t="shared" si="1590"/>
        <v>121510</v>
      </c>
      <c r="AE1167" s="142">
        <f t="shared" si="1590"/>
        <v>85878</v>
      </c>
      <c r="AF1167" s="142"/>
      <c r="AG1167" s="168" t="s">
        <v>2805</v>
      </c>
      <c r="AH1167" s="144">
        <f>Data!D$734+C1167+D1167+E1167+F1167+G1167+H1167+O1167+T1167+U1167+W1167+X1167+Z1167+AB1167+AC1167</f>
        <v>804334456</v>
      </c>
      <c r="AI1167" s="145">
        <f t="shared" si="294"/>
        <v>43815</v>
      </c>
      <c r="AJ1167" s="144">
        <f t="shared" si="297"/>
        <v>1383</v>
      </c>
      <c r="AK1167" s="142">
        <v>1.0</v>
      </c>
      <c r="AL1167" s="146">
        <f t="shared" si="1039"/>
        <v>1383</v>
      </c>
      <c r="AM1167" s="168">
        <f t="shared" si="1591"/>
        <v>28</v>
      </c>
      <c r="AN1167" s="295"/>
      <c r="AO1167" s="295"/>
      <c r="AP1167" s="295"/>
      <c r="AQ1167" s="295"/>
      <c r="AR1167" s="295"/>
      <c r="AS1167" s="295"/>
      <c r="AT1167" s="295"/>
      <c r="AU1167" s="295"/>
      <c r="AV1167" s="295"/>
      <c r="AW1167" s="295"/>
      <c r="AX1167" s="295"/>
      <c r="AY1167" s="295"/>
      <c r="AZ1167" s="295"/>
      <c r="BA1167" s="295"/>
      <c r="BB1167" s="295"/>
    </row>
    <row r="1168">
      <c r="A1168" s="293" t="str">
        <f>Data!A14</f>
        <v>Alexandrina Council</v>
      </c>
      <c r="B1168" s="140">
        <f>Data!E14</f>
        <v>43815</v>
      </c>
      <c r="C1168" s="210">
        <f>Data!D14+C1167</f>
        <v>7187231</v>
      </c>
      <c r="D1168" s="142">
        <f t="shared" ref="D1168:AE1168" si="1592">D1167</f>
        <v>27365288</v>
      </c>
      <c r="E1168" s="142">
        <f t="shared" si="1592"/>
        <v>6229645</v>
      </c>
      <c r="F1168" s="279">
        <f t="shared" si="1592"/>
        <v>57669311</v>
      </c>
      <c r="G1168" s="279">
        <f t="shared" si="1592"/>
        <v>30817800</v>
      </c>
      <c r="H1168" s="142">
        <f t="shared" si="1592"/>
        <v>2477714</v>
      </c>
      <c r="I1168" s="142">
        <f t="shared" si="1592"/>
        <v>60480000</v>
      </c>
      <c r="J1168" s="142">
        <f t="shared" si="1592"/>
        <v>4894244</v>
      </c>
      <c r="K1168" s="142">
        <f t="shared" si="1592"/>
        <v>11443427</v>
      </c>
      <c r="L1168" s="142">
        <f t="shared" si="1592"/>
        <v>66990000</v>
      </c>
      <c r="M1168" s="142">
        <f t="shared" si="1592"/>
        <v>2006896</v>
      </c>
      <c r="N1168" s="279">
        <f t="shared" si="1592"/>
        <v>46740672</v>
      </c>
      <c r="O1168" s="142">
        <f t="shared" si="1592"/>
        <v>3559100</v>
      </c>
      <c r="P1168" s="142">
        <f t="shared" si="1592"/>
        <v>148000</v>
      </c>
      <c r="Q1168" s="142">
        <f t="shared" si="1592"/>
        <v>8858775</v>
      </c>
      <c r="R1168" s="142">
        <f t="shared" si="1592"/>
        <v>1371373</v>
      </c>
      <c r="S1168" s="142">
        <f t="shared" si="1592"/>
        <v>6147539</v>
      </c>
      <c r="T1168" s="142">
        <f t="shared" si="1592"/>
        <v>45478326</v>
      </c>
      <c r="U1168" s="142">
        <f t="shared" si="1592"/>
        <v>1571714</v>
      </c>
      <c r="V1168" s="142">
        <f t="shared" si="1592"/>
        <v>11465</v>
      </c>
      <c r="W1168" s="142">
        <f t="shared" si="1592"/>
        <v>2267121</v>
      </c>
      <c r="X1168" s="142">
        <f t="shared" si="1592"/>
        <v>91773</v>
      </c>
      <c r="Y1168" s="142">
        <f t="shared" si="1592"/>
        <v>475701</v>
      </c>
      <c r="Z1168" s="142">
        <f t="shared" si="1592"/>
        <v>2194516</v>
      </c>
      <c r="AA1168" s="142">
        <f t="shared" si="1592"/>
        <v>1752286</v>
      </c>
      <c r="AB1168" s="279">
        <f t="shared" si="1592"/>
        <v>1645727</v>
      </c>
      <c r="AC1168" s="142">
        <f t="shared" si="1592"/>
        <v>169842227</v>
      </c>
      <c r="AD1168" s="142">
        <f t="shared" si="1592"/>
        <v>121510</v>
      </c>
      <c r="AE1168" s="142">
        <f t="shared" si="1592"/>
        <v>85878</v>
      </c>
      <c r="AF1168" s="142"/>
      <c r="AG1168" s="168" t="s">
        <v>974</v>
      </c>
      <c r="AH1168" s="144">
        <f>Data!D$734+C1168+D1168+E1168+F1168+G1168+H1168+O1168+T1168+U1168+W1168+X1168+Z1168+AB1168+AC1168</f>
        <v>804361493</v>
      </c>
      <c r="AI1168" s="145">
        <f t="shared" si="294"/>
        <v>43815</v>
      </c>
      <c r="AJ1168" s="144">
        <f t="shared" si="297"/>
        <v>1384</v>
      </c>
      <c r="AK1168" s="142">
        <v>1.0</v>
      </c>
      <c r="AL1168" s="146">
        <f t="shared" si="1039"/>
        <v>1384</v>
      </c>
      <c r="AM1168" s="168">
        <f t="shared" si="1591"/>
        <v>28</v>
      </c>
      <c r="AN1168" s="295"/>
      <c r="AO1168" s="295"/>
      <c r="AP1168" s="295"/>
      <c r="AQ1168" s="295"/>
      <c r="AR1168" s="295"/>
      <c r="AS1168" s="295"/>
      <c r="AT1168" s="295"/>
      <c r="AU1168" s="295"/>
      <c r="AV1168" s="295"/>
      <c r="AW1168" s="295"/>
      <c r="AX1168" s="295"/>
      <c r="AY1168" s="295"/>
      <c r="AZ1168" s="295"/>
      <c r="BA1168" s="295"/>
      <c r="BB1168" s="295"/>
    </row>
    <row r="1169">
      <c r="A1169" s="293" t="str">
        <f>Data!A96</f>
        <v>Victor Harbor Council</v>
      </c>
      <c r="B1169" s="140">
        <f>Data!E96</f>
        <v>43815</v>
      </c>
      <c r="C1169" s="210">
        <f>Data!D96+C1168</f>
        <v>7202479</v>
      </c>
      <c r="D1169" s="142">
        <f t="shared" ref="D1169:AE1169" si="1593">D1168</f>
        <v>27365288</v>
      </c>
      <c r="E1169" s="142">
        <f t="shared" si="1593"/>
        <v>6229645</v>
      </c>
      <c r="F1169" s="279">
        <f t="shared" si="1593"/>
        <v>57669311</v>
      </c>
      <c r="G1169" s="279">
        <f t="shared" si="1593"/>
        <v>30817800</v>
      </c>
      <c r="H1169" s="142">
        <f t="shared" si="1593"/>
        <v>2477714</v>
      </c>
      <c r="I1169" s="142">
        <f t="shared" si="1593"/>
        <v>60480000</v>
      </c>
      <c r="J1169" s="142">
        <f t="shared" si="1593"/>
        <v>4894244</v>
      </c>
      <c r="K1169" s="142">
        <f t="shared" si="1593"/>
        <v>11443427</v>
      </c>
      <c r="L1169" s="142">
        <f t="shared" si="1593"/>
        <v>66990000</v>
      </c>
      <c r="M1169" s="142">
        <f t="shared" si="1593"/>
        <v>2006896</v>
      </c>
      <c r="N1169" s="279">
        <f t="shared" si="1593"/>
        <v>46740672</v>
      </c>
      <c r="O1169" s="142">
        <f t="shared" si="1593"/>
        <v>3559100</v>
      </c>
      <c r="P1169" s="142">
        <f t="shared" si="1593"/>
        <v>148000</v>
      </c>
      <c r="Q1169" s="142">
        <f t="shared" si="1593"/>
        <v>8858775</v>
      </c>
      <c r="R1169" s="142">
        <f t="shared" si="1593"/>
        <v>1371373</v>
      </c>
      <c r="S1169" s="142">
        <f t="shared" si="1593"/>
        <v>6147539</v>
      </c>
      <c r="T1169" s="142">
        <f t="shared" si="1593"/>
        <v>45478326</v>
      </c>
      <c r="U1169" s="142">
        <f t="shared" si="1593"/>
        <v>1571714</v>
      </c>
      <c r="V1169" s="142">
        <f t="shared" si="1593"/>
        <v>11465</v>
      </c>
      <c r="W1169" s="142">
        <f t="shared" si="1593"/>
        <v>2267121</v>
      </c>
      <c r="X1169" s="142">
        <f t="shared" si="1593"/>
        <v>91773</v>
      </c>
      <c r="Y1169" s="142">
        <f t="shared" si="1593"/>
        <v>475701</v>
      </c>
      <c r="Z1169" s="142">
        <f t="shared" si="1593"/>
        <v>2194516</v>
      </c>
      <c r="AA1169" s="142">
        <f t="shared" si="1593"/>
        <v>1752286</v>
      </c>
      <c r="AB1169" s="279">
        <f t="shared" si="1593"/>
        <v>1645727</v>
      </c>
      <c r="AC1169" s="142">
        <f t="shared" si="1593"/>
        <v>169842227</v>
      </c>
      <c r="AD1169" s="142">
        <f t="shared" si="1593"/>
        <v>121510</v>
      </c>
      <c r="AE1169" s="142">
        <f t="shared" si="1593"/>
        <v>85878</v>
      </c>
      <c r="AF1169" s="142"/>
      <c r="AG1169" s="168" t="s">
        <v>974</v>
      </c>
      <c r="AH1169" s="144">
        <f>Data!D$734+C1169+D1169+E1169+F1169+G1169+H1169+O1169+T1169+U1169+W1169+X1169+Z1169+AB1169+AC1169</f>
        <v>804376741</v>
      </c>
      <c r="AI1169" s="145">
        <f t="shared" si="294"/>
        <v>43815</v>
      </c>
      <c r="AJ1169" s="144">
        <f t="shared" si="297"/>
        <v>1385</v>
      </c>
      <c r="AK1169" s="142">
        <v>1.0</v>
      </c>
      <c r="AL1169" s="146">
        <f t="shared" si="1039"/>
        <v>1385</v>
      </c>
      <c r="AM1169" s="168">
        <f t="shared" si="1591"/>
        <v>28</v>
      </c>
      <c r="AN1169" s="295"/>
      <c r="AO1169" s="295"/>
      <c r="AP1169" s="295"/>
      <c r="AQ1169" s="295"/>
      <c r="AR1169" s="295"/>
      <c r="AS1169" s="295"/>
      <c r="AT1169" s="295"/>
      <c r="AU1169" s="295"/>
      <c r="AV1169" s="295"/>
      <c r="AW1169" s="295"/>
      <c r="AX1169" s="295"/>
      <c r="AY1169" s="295"/>
      <c r="AZ1169" s="295"/>
      <c r="BA1169" s="295"/>
      <c r="BB1169" s="295"/>
    </row>
    <row r="1170">
      <c r="A1170" s="293" t="str">
        <f>Data!A818</f>
        <v>Lüneburg District Council</v>
      </c>
      <c r="B1170" s="140">
        <f>Data!E818</f>
        <v>43815</v>
      </c>
      <c r="C1170" s="142">
        <f t="shared" ref="C1170:J1170" si="1594">C1169</f>
        <v>7202479</v>
      </c>
      <c r="D1170" s="142">
        <f t="shared" si="1594"/>
        <v>27365288</v>
      </c>
      <c r="E1170" s="142">
        <f t="shared" si="1594"/>
        <v>6229645</v>
      </c>
      <c r="F1170" s="279">
        <f t="shared" si="1594"/>
        <v>57669311</v>
      </c>
      <c r="G1170" s="279">
        <f t="shared" si="1594"/>
        <v>30817800</v>
      </c>
      <c r="H1170" s="142">
        <f t="shared" si="1594"/>
        <v>2477714</v>
      </c>
      <c r="I1170" s="142">
        <f t="shared" si="1594"/>
        <v>60480000</v>
      </c>
      <c r="J1170" s="142">
        <f t="shared" si="1594"/>
        <v>4894244</v>
      </c>
      <c r="K1170" s="210">
        <f>Data!D818+K1169</f>
        <v>11626799</v>
      </c>
      <c r="L1170" s="142">
        <f t="shared" ref="L1170:AE1170" si="1595">L1169</f>
        <v>66990000</v>
      </c>
      <c r="M1170" s="142">
        <f t="shared" si="1595"/>
        <v>2006896</v>
      </c>
      <c r="N1170" s="279">
        <f t="shared" si="1595"/>
        <v>46740672</v>
      </c>
      <c r="O1170" s="142">
        <f t="shared" si="1595"/>
        <v>3559100</v>
      </c>
      <c r="P1170" s="142">
        <f t="shared" si="1595"/>
        <v>148000</v>
      </c>
      <c r="Q1170" s="142">
        <f t="shared" si="1595"/>
        <v>8858775</v>
      </c>
      <c r="R1170" s="142">
        <f t="shared" si="1595"/>
        <v>1371373</v>
      </c>
      <c r="S1170" s="142">
        <f t="shared" si="1595"/>
        <v>6147539</v>
      </c>
      <c r="T1170" s="142">
        <f t="shared" si="1595"/>
        <v>45478326</v>
      </c>
      <c r="U1170" s="142">
        <f t="shared" si="1595"/>
        <v>1571714</v>
      </c>
      <c r="V1170" s="142">
        <f t="shared" si="1595"/>
        <v>11465</v>
      </c>
      <c r="W1170" s="142">
        <f t="shared" si="1595"/>
        <v>2267121</v>
      </c>
      <c r="X1170" s="142">
        <f t="shared" si="1595"/>
        <v>91773</v>
      </c>
      <c r="Y1170" s="142">
        <f t="shared" si="1595"/>
        <v>475701</v>
      </c>
      <c r="Z1170" s="142">
        <f t="shared" si="1595"/>
        <v>2194516</v>
      </c>
      <c r="AA1170" s="142">
        <f t="shared" si="1595"/>
        <v>1752286</v>
      </c>
      <c r="AB1170" s="279">
        <f t="shared" si="1595"/>
        <v>1645727</v>
      </c>
      <c r="AC1170" s="142">
        <f t="shared" si="1595"/>
        <v>169842227</v>
      </c>
      <c r="AD1170" s="142">
        <f t="shared" si="1595"/>
        <v>121510</v>
      </c>
      <c r="AE1170" s="142">
        <f t="shared" si="1595"/>
        <v>85878</v>
      </c>
      <c r="AF1170" s="142"/>
      <c r="AG1170" s="168" t="s">
        <v>2360</v>
      </c>
      <c r="AH1170" s="144">
        <f>Data!D$734+C1170+D1170+E1170+F1170+G1170+H1170+O1170+T1170+U1170+W1170+X1170+Z1170+AB1170+AC1170</f>
        <v>804376741</v>
      </c>
      <c r="AI1170" s="145">
        <f t="shared" si="294"/>
        <v>43815</v>
      </c>
      <c r="AJ1170" s="144">
        <f t="shared" si="297"/>
        <v>1386</v>
      </c>
      <c r="AK1170" s="142">
        <v>1.0</v>
      </c>
      <c r="AL1170" s="146">
        <f t="shared" si="1039"/>
        <v>1386</v>
      </c>
      <c r="AM1170" s="168">
        <f t="shared" si="1591"/>
        <v>28</v>
      </c>
      <c r="AN1170" s="295"/>
      <c r="AO1170" s="295"/>
      <c r="AP1170" s="295"/>
      <c r="AQ1170" s="295"/>
      <c r="AR1170" s="295"/>
      <c r="AS1170" s="295"/>
      <c r="AT1170" s="295"/>
      <c r="AU1170" s="295"/>
      <c r="AV1170" s="295"/>
      <c r="AW1170" s="295"/>
      <c r="AX1170" s="295"/>
      <c r="AY1170" s="295"/>
      <c r="AZ1170" s="295"/>
      <c r="BA1170" s="295"/>
      <c r="BB1170" s="295"/>
    </row>
    <row r="1171">
      <c r="A1171" s="293" t="str">
        <f>Data!A22</f>
        <v>Bayside City Council</v>
      </c>
      <c r="B1171" s="140">
        <f>Data!E22</f>
        <v>43816</v>
      </c>
      <c r="C1171" s="210">
        <f>Data!D22+C1170</f>
        <v>7308197</v>
      </c>
      <c r="D1171" s="142">
        <f t="shared" ref="D1171:AE1171" si="1596">D1170</f>
        <v>27365288</v>
      </c>
      <c r="E1171" s="142">
        <f t="shared" si="1596"/>
        <v>6229645</v>
      </c>
      <c r="F1171" s="279">
        <f t="shared" si="1596"/>
        <v>57669311</v>
      </c>
      <c r="G1171" s="279">
        <f t="shared" si="1596"/>
        <v>30817800</v>
      </c>
      <c r="H1171" s="142">
        <f t="shared" si="1596"/>
        <v>2477714</v>
      </c>
      <c r="I1171" s="142">
        <f t="shared" si="1596"/>
        <v>60480000</v>
      </c>
      <c r="J1171" s="142">
        <f t="shared" si="1596"/>
        <v>4894244</v>
      </c>
      <c r="K1171" s="142">
        <f t="shared" si="1596"/>
        <v>11626799</v>
      </c>
      <c r="L1171" s="142">
        <f t="shared" si="1596"/>
        <v>66990000</v>
      </c>
      <c r="M1171" s="142">
        <f t="shared" si="1596"/>
        <v>2006896</v>
      </c>
      <c r="N1171" s="279">
        <f t="shared" si="1596"/>
        <v>46740672</v>
      </c>
      <c r="O1171" s="142">
        <f t="shared" si="1596"/>
        <v>3559100</v>
      </c>
      <c r="P1171" s="142">
        <f t="shared" si="1596"/>
        <v>148000</v>
      </c>
      <c r="Q1171" s="142">
        <f t="shared" si="1596"/>
        <v>8858775</v>
      </c>
      <c r="R1171" s="142">
        <f t="shared" si="1596"/>
        <v>1371373</v>
      </c>
      <c r="S1171" s="142">
        <f t="shared" si="1596"/>
        <v>6147539</v>
      </c>
      <c r="T1171" s="142">
        <f t="shared" si="1596"/>
        <v>45478326</v>
      </c>
      <c r="U1171" s="142">
        <f t="shared" si="1596"/>
        <v>1571714</v>
      </c>
      <c r="V1171" s="142">
        <f t="shared" si="1596"/>
        <v>11465</v>
      </c>
      <c r="W1171" s="142">
        <f t="shared" si="1596"/>
        <v>2267121</v>
      </c>
      <c r="X1171" s="142">
        <f t="shared" si="1596"/>
        <v>91773</v>
      </c>
      <c r="Y1171" s="142">
        <f t="shared" si="1596"/>
        <v>475701</v>
      </c>
      <c r="Z1171" s="142">
        <f t="shared" si="1596"/>
        <v>2194516</v>
      </c>
      <c r="AA1171" s="142">
        <f t="shared" si="1596"/>
        <v>1752286</v>
      </c>
      <c r="AB1171" s="279">
        <f t="shared" si="1596"/>
        <v>1645727</v>
      </c>
      <c r="AC1171" s="142">
        <f t="shared" si="1596"/>
        <v>169842227</v>
      </c>
      <c r="AD1171" s="142">
        <f t="shared" si="1596"/>
        <v>121510</v>
      </c>
      <c r="AE1171" s="142">
        <f t="shared" si="1596"/>
        <v>85878</v>
      </c>
      <c r="AF1171" s="142"/>
      <c r="AG1171" s="168" t="s">
        <v>974</v>
      </c>
      <c r="AH1171" s="144">
        <f>Data!D$734+C1171+D1171+E1171+F1171+G1171+H1171+O1171+T1171+U1171+W1171+X1171+Z1171+AB1171+AC1171</f>
        <v>804482459</v>
      </c>
      <c r="AI1171" s="145">
        <f t="shared" si="294"/>
        <v>43816</v>
      </c>
      <c r="AJ1171" s="144">
        <f t="shared" si="297"/>
        <v>1387</v>
      </c>
      <c r="AK1171" s="142">
        <v>1.0</v>
      </c>
      <c r="AL1171" s="146">
        <f t="shared" si="1039"/>
        <v>1387</v>
      </c>
      <c r="AM1171" s="168">
        <f>AM1169</f>
        <v>28</v>
      </c>
      <c r="AN1171" s="295"/>
      <c r="AO1171" s="295"/>
      <c r="AP1171" s="295"/>
      <c r="AQ1171" s="295"/>
      <c r="AR1171" s="295"/>
      <c r="AS1171" s="295"/>
      <c r="AT1171" s="295"/>
      <c r="AU1171" s="295"/>
      <c r="AV1171" s="295"/>
      <c r="AW1171" s="295"/>
      <c r="AX1171" s="295"/>
      <c r="AY1171" s="295"/>
      <c r="AZ1171" s="295"/>
      <c r="BA1171" s="295"/>
      <c r="BB1171" s="295"/>
    </row>
    <row r="1172">
      <c r="A1172" s="293" t="str">
        <f>Data!A57</f>
        <v>Kiama Municipal Council</v>
      </c>
      <c r="B1172" s="140">
        <f>Data!E57</f>
        <v>43816</v>
      </c>
      <c r="C1172" s="210">
        <f>Data!D57+C1171</f>
        <v>7330197</v>
      </c>
      <c r="D1172" s="142">
        <f t="shared" ref="D1172:AE1172" si="1597">D1171</f>
        <v>27365288</v>
      </c>
      <c r="E1172" s="142">
        <f t="shared" si="1597"/>
        <v>6229645</v>
      </c>
      <c r="F1172" s="279">
        <f t="shared" si="1597"/>
        <v>57669311</v>
      </c>
      <c r="G1172" s="279">
        <f t="shared" si="1597"/>
        <v>30817800</v>
      </c>
      <c r="H1172" s="142">
        <f t="shared" si="1597"/>
        <v>2477714</v>
      </c>
      <c r="I1172" s="142">
        <f t="shared" si="1597"/>
        <v>60480000</v>
      </c>
      <c r="J1172" s="142">
        <f t="shared" si="1597"/>
        <v>4894244</v>
      </c>
      <c r="K1172" s="142">
        <f t="shared" si="1597"/>
        <v>11626799</v>
      </c>
      <c r="L1172" s="142">
        <f t="shared" si="1597"/>
        <v>66990000</v>
      </c>
      <c r="M1172" s="142">
        <f t="shared" si="1597"/>
        <v>2006896</v>
      </c>
      <c r="N1172" s="279">
        <f t="shared" si="1597"/>
        <v>46740672</v>
      </c>
      <c r="O1172" s="142">
        <f t="shared" si="1597"/>
        <v>3559100</v>
      </c>
      <c r="P1172" s="142">
        <f t="shared" si="1597"/>
        <v>148000</v>
      </c>
      <c r="Q1172" s="142">
        <f t="shared" si="1597"/>
        <v>8858775</v>
      </c>
      <c r="R1172" s="142">
        <f t="shared" si="1597"/>
        <v>1371373</v>
      </c>
      <c r="S1172" s="142">
        <f t="shared" si="1597"/>
        <v>6147539</v>
      </c>
      <c r="T1172" s="142">
        <f t="shared" si="1597"/>
        <v>45478326</v>
      </c>
      <c r="U1172" s="142">
        <f t="shared" si="1597"/>
        <v>1571714</v>
      </c>
      <c r="V1172" s="142">
        <f t="shared" si="1597"/>
        <v>11465</v>
      </c>
      <c r="W1172" s="142">
        <f t="shared" si="1597"/>
        <v>2267121</v>
      </c>
      <c r="X1172" s="142">
        <f t="shared" si="1597"/>
        <v>91773</v>
      </c>
      <c r="Y1172" s="142">
        <f t="shared" si="1597"/>
        <v>475701</v>
      </c>
      <c r="Z1172" s="142">
        <f t="shared" si="1597"/>
        <v>2194516</v>
      </c>
      <c r="AA1172" s="142">
        <f t="shared" si="1597"/>
        <v>1752286</v>
      </c>
      <c r="AB1172" s="279">
        <f t="shared" si="1597"/>
        <v>1645727</v>
      </c>
      <c r="AC1172" s="142">
        <f t="shared" si="1597"/>
        <v>169842227</v>
      </c>
      <c r="AD1172" s="142">
        <f t="shared" si="1597"/>
        <v>121510</v>
      </c>
      <c r="AE1172" s="142">
        <f t="shared" si="1597"/>
        <v>85878</v>
      </c>
      <c r="AF1172" s="142"/>
      <c r="AG1172" s="168" t="s">
        <v>974</v>
      </c>
      <c r="AH1172" s="144">
        <f>Data!D$734+C1172+D1172+E1172+F1172+G1172+H1172+O1172+T1172+U1172+W1172+X1172+Z1172+AB1172+AC1172</f>
        <v>804504459</v>
      </c>
      <c r="AI1172" s="145">
        <f t="shared" si="294"/>
        <v>43816</v>
      </c>
      <c r="AJ1172" s="144">
        <f t="shared" si="297"/>
        <v>1388</v>
      </c>
      <c r="AK1172" s="142">
        <v>1.0</v>
      </c>
      <c r="AL1172" s="146">
        <f t="shared" si="1039"/>
        <v>1388</v>
      </c>
      <c r="AM1172" s="168">
        <f t="shared" ref="AM1172:AM1174" si="1599">AM1171</f>
        <v>28</v>
      </c>
      <c r="AN1172" s="295"/>
      <c r="AO1172" s="295"/>
      <c r="AP1172" s="295"/>
      <c r="AQ1172" s="295"/>
      <c r="AR1172" s="295"/>
      <c r="AS1172" s="295"/>
      <c r="AT1172" s="295"/>
      <c r="AU1172" s="295"/>
      <c r="AV1172" s="295"/>
      <c r="AW1172" s="295"/>
      <c r="AX1172" s="295"/>
      <c r="AY1172" s="295"/>
      <c r="AZ1172" s="295"/>
      <c r="BA1172" s="295"/>
      <c r="BB1172" s="295"/>
    </row>
    <row r="1173">
      <c r="A1173" s="293" t="str">
        <f>Data!A72</f>
        <v>Mount Alexander Shire Council</v>
      </c>
      <c r="B1173" s="140">
        <f>Data!E72</f>
        <v>43816</v>
      </c>
      <c r="C1173" s="210">
        <f>Data!D72+C1172</f>
        <v>7349711</v>
      </c>
      <c r="D1173" s="142">
        <f t="shared" ref="D1173:AE1173" si="1598">D1172</f>
        <v>27365288</v>
      </c>
      <c r="E1173" s="142">
        <f t="shared" si="1598"/>
        <v>6229645</v>
      </c>
      <c r="F1173" s="279">
        <f t="shared" si="1598"/>
        <v>57669311</v>
      </c>
      <c r="G1173" s="279">
        <f t="shared" si="1598"/>
        <v>30817800</v>
      </c>
      <c r="H1173" s="142">
        <f t="shared" si="1598"/>
        <v>2477714</v>
      </c>
      <c r="I1173" s="142">
        <f t="shared" si="1598"/>
        <v>60480000</v>
      </c>
      <c r="J1173" s="142">
        <f t="shared" si="1598"/>
        <v>4894244</v>
      </c>
      <c r="K1173" s="142">
        <f t="shared" si="1598"/>
        <v>11626799</v>
      </c>
      <c r="L1173" s="142">
        <f t="shared" si="1598"/>
        <v>66990000</v>
      </c>
      <c r="M1173" s="142">
        <f t="shared" si="1598"/>
        <v>2006896</v>
      </c>
      <c r="N1173" s="279">
        <f t="shared" si="1598"/>
        <v>46740672</v>
      </c>
      <c r="O1173" s="142">
        <f t="shared" si="1598"/>
        <v>3559100</v>
      </c>
      <c r="P1173" s="142">
        <f t="shared" si="1598"/>
        <v>148000</v>
      </c>
      <c r="Q1173" s="142">
        <f t="shared" si="1598"/>
        <v>8858775</v>
      </c>
      <c r="R1173" s="142">
        <f t="shared" si="1598"/>
        <v>1371373</v>
      </c>
      <c r="S1173" s="142">
        <f t="shared" si="1598"/>
        <v>6147539</v>
      </c>
      <c r="T1173" s="142">
        <f t="shared" si="1598"/>
        <v>45478326</v>
      </c>
      <c r="U1173" s="142">
        <f t="shared" si="1598"/>
        <v>1571714</v>
      </c>
      <c r="V1173" s="142">
        <f t="shared" si="1598"/>
        <v>11465</v>
      </c>
      <c r="W1173" s="142">
        <f t="shared" si="1598"/>
        <v>2267121</v>
      </c>
      <c r="X1173" s="142">
        <f t="shared" si="1598"/>
        <v>91773</v>
      </c>
      <c r="Y1173" s="142">
        <f t="shared" si="1598"/>
        <v>475701</v>
      </c>
      <c r="Z1173" s="142">
        <f t="shared" si="1598"/>
        <v>2194516</v>
      </c>
      <c r="AA1173" s="142">
        <f t="shared" si="1598"/>
        <v>1752286</v>
      </c>
      <c r="AB1173" s="279">
        <f t="shared" si="1598"/>
        <v>1645727</v>
      </c>
      <c r="AC1173" s="142">
        <f t="shared" si="1598"/>
        <v>169842227</v>
      </c>
      <c r="AD1173" s="142">
        <f t="shared" si="1598"/>
        <v>121510</v>
      </c>
      <c r="AE1173" s="142">
        <f t="shared" si="1598"/>
        <v>85878</v>
      </c>
      <c r="AF1173" s="142"/>
      <c r="AG1173" s="168" t="s">
        <v>974</v>
      </c>
      <c r="AH1173" s="144">
        <f>Data!D$734+C1173+D1173+E1173+F1173+G1173+H1173+O1173+T1173+U1173+W1173+X1173+Z1173+AB1173+AC1173</f>
        <v>804523973</v>
      </c>
      <c r="AI1173" s="145">
        <f t="shared" si="294"/>
        <v>43816</v>
      </c>
      <c r="AJ1173" s="144">
        <f t="shared" si="297"/>
        <v>1389</v>
      </c>
      <c r="AK1173" s="142">
        <v>1.0</v>
      </c>
      <c r="AL1173" s="146">
        <f t="shared" si="1039"/>
        <v>1389</v>
      </c>
      <c r="AM1173" s="168">
        <f t="shared" si="1599"/>
        <v>28</v>
      </c>
      <c r="AN1173" s="295"/>
      <c r="AO1173" s="295"/>
      <c r="AP1173" s="295"/>
      <c r="AQ1173" s="295"/>
      <c r="AR1173" s="295"/>
      <c r="AS1173" s="295"/>
      <c r="AT1173" s="295"/>
      <c r="AU1173" s="295"/>
      <c r="AV1173" s="295"/>
      <c r="AW1173" s="295"/>
      <c r="AX1173" s="295"/>
      <c r="AY1173" s="295"/>
      <c r="AZ1173" s="295"/>
      <c r="BA1173" s="295"/>
      <c r="BB1173" s="295"/>
    </row>
    <row r="1174">
      <c r="A1174" s="293" t="str">
        <f>Data!A1166</f>
        <v>Hartford Town Council .,.</v>
      </c>
      <c r="B1174" s="140">
        <f>Data!E1166</f>
        <v>43816</v>
      </c>
      <c r="C1174" s="142">
        <f t="shared" ref="C1174:C1178" si="1601">C1173</f>
        <v>7349711</v>
      </c>
      <c r="D1174" s="210">
        <f>Data!D1166+D1173</f>
        <v>27375240</v>
      </c>
      <c r="E1174" s="142">
        <f t="shared" ref="E1174:AE1174" si="1600">E1173</f>
        <v>6229645</v>
      </c>
      <c r="F1174" s="142">
        <f t="shared" si="1600"/>
        <v>57669311</v>
      </c>
      <c r="G1174" s="279">
        <f t="shared" si="1600"/>
        <v>30817800</v>
      </c>
      <c r="H1174" s="142">
        <f t="shared" si="1600"/>
        <v>2477714</v>
      </c>
      <c r="I1174" s="142">
        <f t="shared" si="1600"/>
        <v>60480000</v>
      </c>
      <c r="J1174" s="142">
        <f t="shared" si="1600"/>
        <v>4894244</v>
      </c>
      <c r="K1174" s="142">
        <f t="shared" si="1600"/>
        <v>11626799</v>
      </c>
      <c r="L1174" s="142">
        <f t="shared" si="1600"/>
        <v>66990000</v>
      </c>
      <c r="M1174" s="142">
        <f t="shared" si="1600"/>
        <v>2006896</v>
      </c>
      <c r="N1174" s="279">
        <f t="shared" si="1600"/>
        <v>46740672</v>
      </c>
      <c r="O1174" s="142">
        <f t="shared" si="1600"/>
        <v>3559100</v>
      </c>
      <c r="P1174" s="142">
        <f t="shared" si="1600"/>
        <v>148000</v>
      </c>
      <c r="Q1174" s="142">
        <f t="shared" si="1600"/>
        <v>8858775</v>
      </c>
      <c r="R1174" s="142">
        <f t="shared" si="1600"/>
        <v>1371373</v>
      </c>
      <c r="S1174" s="142">
        <f t="shared" si="1600"/>
        <v>6147539</v>
      </c>
      <c r="T1174" s="142">
        <f t="shared" si="1600"/>
        <v>45478326</v>
      </c>
      <c r="U1174" s="142">
        <f t="shared" si="1600"/>
        <v>1571714</v>
      </c>
      <c r="V1174" s="142">
        <f t="shared" si="1600"/>
        <v>11465</v>
      </c>
      <c r="W1174" s="142">
        <f t="shared" si="1600"/>
        <v>2267121</v>
      </c>
      <c r="X1174" s="142">
        <f t="shared" si="1600"/>
        <v>91773</v>
      </c>
      <c r="Y1174" s="142">
        <f t="shared" si="1600"/>
        <v>475701</v>
      </c>
      <c r="Z1174" s="142">
        <f t="shared" si="1600"/>
        <v>2194516</v>
      </c>
      <c r="AA1174" s="142">
        <f t="shared" si="1600"/>
        <v>1752286</v>
      </c>
      <c r="AB1174" s="279">
        <f t="shared" si="1600"/>
        <v>1645727</v>
      </c>
      <c r="AC1174" s="142">
        <f t="shared" si="1600"/>
        <v>169842227</v>
      </c>
      <c r="AD1174" s="142">
        <f t="shared" si="1600"/>
        <v>121510</v>
      </c>
      <c r="AE1174" s="142">
        <f t="shared" si="1600"/>
        <v>85878</v>
      </c>
      <c r="AF1174" s="142"/>
      <c r="AG1174" s="168" t="s">
        <v>996</v>
      </c>
      <c r="AH1174" s="144">
        <f>Data!D$734+C1174+D1174+E1174+F1174+G1174+H1174+O1174+T1174+U1174+W1174+X1174+Z1174+AB1174+AC1174</f>
        <v>804533925</v>
      </c>
      <c r="AI1174" s="145">
        <f t="shared" si="294"/>
        <v>43816</v>
      </c>
      <c r="AJ1174" s="144">
        <f t="shared" si="297"/>
        <v>1390</v>
      </c>
      <c r="AK1174" s="142">
        <v>1.0</v>
      </c>
      <c r="AL1174" s="146">
        <f t="shared" si="1039"/>
        <v>1390</v>
      </c>
      <c r="AM1174" s="168">
        <f t="shared" si="1599"/>
        <v>28</v>
      </c>
      <c r="AN1174" s="295"/>
      <c r="AO1174" s="295"/>
      <c r="AP1174" s="295"/>
      <c r="AQ1174" s="295"/>
      <c r="AR1174" s="295"/>
      <c r="AS1174" s="295"/>
      <c r="AT1174" s="295"/>
      <c r="AU1174" s="295"/>
      <c r="AV1174" s="295"/>
      <c r="AW1174" s="295"/>
      <c r="AX1174" s="295"/>
      <c r="AY1174" s="295"/>
      <c r="AZ1174" s="295"/>
      <c r="BA1174" s="295"/>
      <c r="BB1174" s="295"/>
    </row>
    <row r="1175">
      <c r="A1175" s="293" t="str">
        <f>Data!A415</f>
        <v>Midlothian Council</v>
      </c>
      <c r="B1175" s="140">
        <f>Data!E415</f>
        <v>43816</v>
      </c>
      <c r="C1175" s="142">
        <f t="shared" si="1601"/>
        <v>7349711</v>
      </c>
      <c r="D1175" s="142">
        <f t="shared" ref="D1175:AE1175" si="1602">D1174</f>
        <v>27375240</v>
      </c>
      <c r="E1175" s="142">
        <f t="shared" si="1602"/>
        <v>6229645</v>
      </c>
      <c r="F1175" s="176">
        <f t="shared" si="1602"/>
        <v>57669311</v>
      </c>
      <c r="G1175" s="279">
        <f t="shared" si="1602"/>
        <v>30817800</v>
      </c>
      <c r="H1175" s="142">
        <f t="shared" si="1602"/>
        <v>2477714</v>
      </c>
      <c r="I1175" s="142">
        <f t="shared" si="1602"/>
        <v>60480000</v>
      </c>
      <c r="J1175" s="142">
        <f t="shared" si="1602"/>
        <v>4894244</v>
      </c>
      <c r="K1175" s="142">
        <f t="shared" si="1602"/>
        <v>11626799</v>
      </c>
      <c r="L1175" s="142">
        <f t="shared" si="1602"/>
        <v>66990000</v>
      </c>
      <c r="M1175" s="142">
        <f t="shared" si="1602"/>
        <v>2006896</v>
      </c>
      <c r="N1175" s="279">
        <f t="shared" si="1602"/>
        <v>46740672</v>
      </c>
      <c r="O1175" s="142">
        <f t="shared" si="1602"/>
        <v>3559100</v>
      </c>
      <c r="P1175" s="142">
        <f t="shared" si="1602"/>
        <v>148000</v>
      </c>
      <c r="Q1175" s="142">
        <f t="shared" si="1602"/>
        <v>8858775</v>
      </c>
      <c r="R1175" s="142">
        <f t="shared" si="1602"/>
        <v>1371373</v>
      </c>
      <c r="S1175" s="142">
        <f t="shared" si="1602"/>
        <v>6147539</v>
      </c>
      <c r="T1175" s="142">
        <f t="shared" si="1602"/>
        <v>45478326</v>
      </c>
      <c r="U1175" s="142">
        <f t="shared" si="1602"/>
        <v>1571714</v>
      </c>
      <c r="V1175" s="142">
        <f t="shared" si="1602"/>
        <v>11465</v>
      </c>
      <c r="W1175" s="142">
        <f t="shared" si="1602"/>
        <v>2267121</v>
      </c>
      <c r="X1175" s="142">
        <f t="shared" si="1602"/>
        <v>91773</v>
      </c>
      <c r="Y1175" s="142">
        <f t="shared" si="1602"/>
        <v>475701</v>
      </c>
      <c r="Z1175" s="142">
        <f t="shared" si="1602"/>
        <v>2194516</v>
      </c>
      <c r="AA1175" s="142">
        <f t="shared" si="1602"/>
        <v>1752286</v>
      </c>
      <c r="AB1175" s="279">
        <f t="shared" si="1602"/>
        <v>1645727</v>
      </c>
      <c r="AC1175" s="142">
        <f t="shared" si="1602"/>
        <v>169842227</v>
      </c>
      <c r="AD1175" s="142">
        <f t="shared" si="1602"/>
        <v>121510</v>
      </c>
      <c r="AE1175" s="142">
        <f t="shared" si="1602"/>
        <v>85878</v>
      </c>
      <c r="AF1175" s="142"/>
      <c r="AG1175" s="168" t="s">
        <v>1284</v>
      </c>
      <c r="AH1175" s="144">
        <f>Data!D$734+C1175+D1175+E1175+F1175+G1175+H1175+O1175+T1175+U1175+W1175+X1175+Z1175+AB1175+AC1175</f>
        <v>804533925</v>
      </c>
      <c r="AI1175" s="145">
        <f t="shared" si="294"/>
        <v>43816</v>
      </c>
      <c r="AJ1175" s="144">
        <f t="shared" si="297"/>
        <v>1391</v>
      </c>
      <c r="AK1175" s="142">
        <v>1.0</v>
      </c>
      <c r="AL1175" s="146">
        <f t="shared" si="1039"/>
        <v>1391</v>
      </c>
      <c r="AM1175" s="168">
        <f>AM1173</f>
        <v>28</v>
      </c>
      <c r="AN1175" s="295"/>
      <c r="AO1175" s="295"/>
      <c r="AP1175" s="295"/>
      <c r="AQ1175" s="295"/>
      <c r="AR1175" s="295"/>
      <c r="AS1175" s="295"/>
      <c r="AT1175" s="295"/>
      <c r="AU1175" s="295"/>
      <c r="AV1175" s="295"/>
      <c r="AW1175" s="295"/>
      <c r="AX1175" s="295"/>
      <c r="AY1175" s="295"/>
      <c r="AZ1175" s="295"/>
      <c r="BA1175" s="295"/>
      <c r="BB1175" s="295"/>
    </row>
    <row r="1176">
      <c r="A1176" s="293" t="str">
        <f>Data!A147</f>
        <v>Watermael-Boitsfort Municipal Council</v>
      </c>
      <c r="B1176" s="140">
        <f>Data!E147</f>
        <v>43816</v>
      </c>
      <c r="C1176" s="142">
        <f t="shared" si="1601"/>
        <v>7349711</v>
      </c>
      <c r="D1176" s="142">
        <f t="shared" ref="D1176:L1176" si="1603">D1175</f>
        <v>27375240</v>
      </c>
      <c r="E1176" s="142">
        <f t="shared" si="1603"/>
        <v>6229645</v>
      </c>
      <c r="F1176" s="142">
        <f t="shared" si="1603"/>
        <v>57669311</v>
      </c>
      <c r="G1176" s="279">
        <f t="shared" si="1603"/>
        <v>30817800</v>
      </c>
      <c r="H1176" s="142">
        <f t="shared" si="1603"/>
        <v>2477714</v>
      </c>
      <c r="I1176" s="142">
        <f t="shared" si="1603"/>
        <v>60480000</v>
      </c>
      <c r="J1176" s="142">
        <f t="shared" si="1603"/>
        <v>4894244</v>
      </c>
      <c r="K1176" s="142">
        <f t="shared" si="1603"/>
        <v>11626799</v>
      </c>
      <c r="L1176" s="142">
        <f t="shared" si="1603"/>
        <v>66990000</v>
      </c>
      <c r="M1176" s="210">
        <f>Data!D147+M1175</f>
        <v>2031908</v>
      </c>
      <c r="N1176" s="279">
        <f t="shared" ref="N1176:AE1176" si="1604">N1175</f>
        <v>46740672</v>
      </c>
      <c r="O1176" s="142">
        <f t="shared" si="1604"/>
        <v>3559100</v>
      </c>
      <c r="P1176" s="142">
        <f t="shared" si="1604"/>
        <v>148000</v>
      </c>
      <c r="Q1176" s="142">
        <f t="shared" si="1604"/>
        <v>8858775</v>
      </c>
      <c r="R1176" s="142">
        <f t="shared" si="1604"/>
        <v>1371373</v>
      </c>
      <c r="S1176" s="142">
        <f t="shared" si="1604"/>
        <v>6147539</v>
      </c>
      <c r="T1176" s="142">
        <f t="shared" si="1604"/>
        <v>45478326</v>
      </c>
      <c r="U1176" s="142">
        <f t="shared" si="1604"/>
        <v>1571714</v>
      </c>
      <c r="V1176" s="142">
        <f t="shared" si="1604"/>
        <v>11465</v>
      </c>
      <c r="W1176" s="142">
        <f t="shared" si="1604"/>
        <v>2267121</v>
      </c>
      <c r="X1176" s="142">
        <f t="shared" si="1604"/>
        <v>91773</v>
      </c>
      <c r="Y1176" s="142">
        <f t="shared" si="1604"/>
        <v>475701</v>
      </c>
      <c r="Z1176" s="142">
        <f t="shared" si="1604"/>
        <v>2194516</v>
      </c>
      <c r="AA1176" s="142">
        <f t="shared" si="1604"/>
        <v>1752286</v>
      </c>
      <c r="AB1176" s="279">
        <f t="shared" si="1604"/>
        <v>1645727</v>
      </c>
      <c r="AC1176" s="142">
        <f t="shared" si="1604"/>
        <v>169842227</v>
      </c>
      <c r="AD1176" s="142">
        <f t="shared" si="1604"/>
        <v>121510</v>
      </c>
      <c r="AE1176" s="142">
        <f t="shared" si="1604"/>
        <v>85878</v>
      </c>
      <c r="AF1176" s="142"/>
      <c r="AG1176" s="168" t="s">
        <v>1757</v>
      </c>
      <c r="AH1176" s="144">
        <f>Data!D$734+C1176+D1176+E1176+F1176+G1176+H1176+O1176+T1176+U1176+W1176+X1176+Z1176+AB1176+AC1176</f>
        <v>804533925</v>
      </c>
      <c r="AI1176" s="145">
        <f t="shared" si="294"/>
        <v>43816</v>
      </c>
      <c r="AJ1176" s="144">
        <f t="shared" si="297"/>
        <v>1392</v>
      </c>
      <c r="AK1176" s="142">
        <v>1.0</v>
      </c>
      <c r="AL1176" s="146">
        <f t="shared" si="1039"/>
        <v>1392</v>
      </c>
      <c r="AM1176" s="168">
        <f t="shared" ref="AM1176:AM1177" si="1606">AM1175</f>
        <v>28</v>
      </c>
      <c r="AN1176" s="295"/>
      <c r="AO1176" s="295"/>
      <c r="AP1176" s="295"/>
      <c r="AQ1176" s="295"/>
      <c r="AR1176" s="295"/>
      <c r="AS1176" s="295"/>
      <c r="AT1176" s="295"/>
      <c r="AU1176" s="295"/>
      <c r="AV1176" s="295"/>
      <c r="AW1176" s="295"/>
      <c r="AX1176" s="295"/>
      <c r="AY1176" s="295"/>
      <c r="AZ1176" s="295"/>
      <c r="BA1176" s="295"/>
      <c r="BB1176" s="295"/>
    </row>
    <row r="1177">
      <c r="A1177" s="293" t="str">
        <f>Data!A742</f>
        <v>Grand Avignon Agglomeration</v>
      </c>
      <c r="B1177" s="140">
        <f>Data!E742</f>
        <v>43816</v>
      </c>
      <c r="C1177" s="142">
        <f t="shared" si="1601"/>
        <v>7349711</v>
      </c>
      <c r="D1177" s="142">
        <f t="shared" ref="D1177:AE1177" si="1605">D1176</f>
        <v>27375240</v>
      </c>
      <c r="E1177" s="142">
        <f t="shared" si="1605"/>
        <v>6229645</v>
      </c>
      <c r="F1177" s="142">
        <f t="shared" si="1605"/>
        <v>57669311</v>
      </c>
      <c r="G1177" s="279">
        <f t="shared" si="1605"/>
        <v>30817800</v>
      </c>
      <c r="H1177" s="142">
        <f t="shared" si="1605"/>
        <v>2477714</v>
      </c>
      <c r="I1177" s="142">
        <f t="shared" si="1605"/>
        <v>60480000</v>
      </c>
      <c r="J1177" s="142">
        <f t="shared" si="1605"/>
        <v>4894244</v>
      </c>
      <c r="K1177" s="142">
        <f t="shared" si="1605"/>
        <v>11626799</v>
      </c>
      <c r="L1177" s="176">
        <f t="shared" si="1605"/>
        <v>66990000</v>
      </c>
      <c r="M1177" s="279">
        <f t="shared" si="1605"/>
        <v>2031908</v>
      </c>
      <c r="N1177" s="279">
        <f t="shared" si="1605"/>
        <v>46740672</v>
      </c>
      <c r="O1177" s="142">
        <f t="shared" si="1605"/>
        <v>3559100</v>
      </c>
      <c r="P1177" s="142">
        <f t="shared" si="1605"/>
        <v>148000</v>
      </c>
      <c r="Q1177" s="142">
        <f t="shared" si="1605"/>
        <v>8858775</v>
      </c>
      <c r="R1177" s="142">
        <f t="shared" si="1605"/>
        <v>1371373</v>
      </c>
      <c r="S1177" s="142">
        <f t="shared" si="1605"/>
        <v>6147539</v>
      </c>
      <c r="T1177" s="142">
        <f t="shared" si="1605"/>
        <v>45478326</v>
      </c>
      <c r="U1177" s="142">
        <f t="shared" si="1605"/>
        <v>1571714</v>
      </c>
      <c r="V1177" s="142">
        <f t="shared" si="1605"/>
        <v>11465</v>
      </c>
      <c r="W1177" s="142">
        <f t="shared" si="1605"/>
        <v>2267121</v>
      </c>
      <c r="X1177" s="142">
        <f t="shared" si="1605"/>
        <v>91773</v>
      </c>
      <c r="Y1177" s="142">
        <f t="shared" si="1605"/>
        <v>475701</v>
      </c>
      <c r="Z1177" s="142">
        <f t="shared" si="1605"/>
        <v>2194516</v>
      </c>
      <c r="AA1177" s="142">
        <f t="shared" si="1605"/>
        <v>1752286</v>
      </c>
      <c r="AB1177" s="279">
        <f t="shared" si="1605"/>
        <v>1645727</v>
      </c>
      <c r="AC1177" s="142">
        <f t="shared" si="1605"/>
        <v>169842227</v>
      </c>
      <c r="AD1177" s="142">
        <f t="shared" si="1605"/>
        <v>121510</v>
      </c>
      <c r="AE1177" s="142">
        <f t="shared" si="1605"/>
        <v>85878</v>
      </c>
      <c r="AF1177" s="142"/>
      <c r="AG1177" s="168" t="s">
        <v>2442</v>
      </c>
      <c r="AH1177" s="144">
        <f>Data!D$734+C1177+D1177+E1177+F1177+G1177+H1177+O1177+T1177+U1177+W1177+X1177+Z1177+AB1177+AC1177</f>
        <v>804533925</v>
      </c>
      <c r="AI1177" s="145">
        <f t="shared" si="294"/>
        <v>43816</v>
      </c>
      <c r="AJ1177" s="144">
        <f t="shared" si="297"/>
        <v>1393</v>
      </c>
      <c r="AK1177" s="142">
        <v>1.0</v>
      </c>
      <c r="AL1177" s="146">
        <f t="shared" si="1039"/>
        <v>1393</v>
      </c>
      <c r="AM1177" s="168">
        <f t="shared" si="1606"/>
        <v>28</v>
      </c>
      <c r="AN1177" s="295"/>
      <c r="AO1177" s="295"/>
      <c r="AP1177" s="295"/>
      <c r="AQ1177" s="295"/>
      <c r="AR1177" s="295"/>
      <c r="AS1177" s="295"/>
      <c r="AT1177" s="295"/>
      <c r="AU1177" s="295"/>
      <c r="AV1177" s="295"/>
      <c r="AW1177" s="295"/>
      <c r="AX1177" s="295"/>
      <c r="AY1177" s="295"/>
      <c r="AZ1177" s="295"/>
      <c r="BA1177" s="295"/>
      <c r="BB1177" s="295"/>
    </row>
    <row r="1178">
      <c r="A1178" s="293" t="str">
        <f>Data!A825</f>
        <v>Munich City Council</v>
      </c>
      <c r="B1178" s="140">
        <f>Data!E825</f>
        <v>43817</v>
      </c>
      <c r="C1178" s="142">
        <f t="shared" si="1601"/>
        <v>7349711</v>
      </c>
      <c r="D1178" s="142">
        <f t="shared" ref="D1178:J1178" si="1607">D1177</f>
        <v>27375240</v>
      </c>
      <c r="E1178" s="142">
        <f t="shared" si="1607"/>
        <v>6229645</v>
      </c>
      <c r="F1178" s="142">
        <f t="shared" si="1607"/>
        <v>57669311</v>
      </c>
      <c r="G1178" s="279">
        <f t="shared" si="1607"/>
        <v>30817800</v>
      </c>
      <c r="H1178" s="142">
        <f t="shared" si="1607"/>
        <v>2477714</v>
      </c>
      <c r="I1178" s="142">
        <f t="shared" si="1607"/>
        <v>60480000</v>
      </c>
      <c r="J1178" s="142">
        <f t="shared" si="1607"/>
        <v>4894244</v>
      </c>
      <c r="K1178" s="210">
        <f>Data!D825+K1177</f>
        <v>13098307</v>
      </c>
      <c r="L1178" s="142">
        <f t="shared" ref="L1178:AE1178" si="1608">L1177</f>
        <v>66990000</v>
      </c>
      <c r="M1178" s="279">
        <f t="shared" si="1608"/>
        <v>2031908</v>
      </c>
      <c r="N1178" s="279">
        <f t="shared" si="1608"/>
        <v>46740672</v>
      </c>
      <c r="O1178" s="142">
        <f t="shared" si="1608"/>
        <v>3559100</v>
      </c>
      <c r="P1178" s="142">
        <f t="shared" si="1608"/>
        <v>148000</v>
      </c>
      <c r="Q1178" s="142">
        <f t="shared" si="1608"/>
        <v>8858775</v>
      </c>
      <c r="R1178" s="142">
        <f t="shared" si="1608"/>
        <v>1371373</v>
      </c>
      <c r="S1178" s="142">
        <f t="shared" si="1608"/>
        <v>6147539</v>
      </c>
      <c r="T1178" s="142">
        <f t="shared" si="1608"/>
        <v>45478326</v>
      </c>
      <c r="U1178" s="142">
        <f t="shared" si="1608"/>
        <v>1571714</v>
      </c>
      <c r="V1178" s="142">
        <f t="shared" si="1608"/>
        <v>11465</v>
      </c>
      <c r="W1178" s="142">
        <f t="shared" si="1608"/>
        <v>2267121</v>
      </c>
      <c r="X1178" s="142">
        <f t="shared" si="1608"/>
        <v>91773</v>
      </c>
      <c r="Y1178" s="142">
        <f t="shared" si="1608"/>
        <v>475701</v>
      </c>
      <c r="Z1178" s="142">
        <f t="shared" si="1608"/>
        <v>2194516</v>
      </c>
      <c r="AA1178" s="142">
        <f t="shared" si="1608"/>
        <v>1752286</v>
      </c>
      <c r="AB1178" s="279">
        <f t="shared" si="1608"/>
        <v>1645727</v>
      </c>
      <c r="AC1178" s="142">
        <f t="shared" si="1608"/>
        <v>169842227</v>
      </c>
      <c r="AD1178" s="142">
        <f t="shared" si="1608"/>
        <v>121510</v>
      </c>
      <c r="AE1178" s="142">
        <f t="shared" si="1608"/>
        <v>85878</v>
      </c>
      <c r="AF1178" s="142"/>
      <c r="AG1178" s="168" t="s">
        <v>2360</v>
      </c>
      <c r="AH1178" s="144">
        <f>Data!D$734+C1178+D1178+E1178+F1178+G1178+H1178+O1178+T1178+U1178+W1178+X1178+Z1178+AB1178+AC1178</f>
        <v>804533925</v>
      </c>
      <c r="AI1178" s="145">
        <f t="shared" si="294"/>
        <v>43817</v>
      </c>
      <c r="AJ1178" s="144">
        <f t="shared" si="297"/>
        <v>1394</v>
      </c>
      <c r="AK1178" s="142">
        <v>1.0</v>
      </c>
      <c r="AL1178" s="146">
        <f t="shared" si="1039"/>
        <v>1394</v>
      </c>
      <c r="AM1178" s="168">
        <f>AM1176</f>
        <v>28</v>
      </c>
      <c r="AN1178" s="295"/>
      <c r="AO1178" s="295"/>
      <c r="AP1178" s="295"/>
      <c r="AQ1178" s="295"/>
      <c r="AR1178" s="295"/>
      <c r="AS1178" s="295"/>
      <c r="AT1178" s="295"/>
      <c r="AU1178" s="295"/>
      <c r="AV1178" s="295"/>
      <c r="AW1178" s="295"/>
      <c r="AX1178" s="295"/>
      <c r="AY1178" s="295"/>
      <c r="AZ1178" s="295"/>
      <c r="BA1178" s="295"/>
      <c r="BB1178" s="295"/>
    </row>
    <row r="1179">
      <c r="A1179" s="293" t="str">
        <f>Data!A86</f>
        <v>Queenscliffe Borough Council</v>
      </c>
      <c r="B1179" s="140">
        <f>Data!E86</f>
        <v>43818</v>
      </c>
      <c r="C1179" s="210">
        <f>Data!D86+C1178</f>
        <v>7352693</v>
      </c>
      <c r="D1179" s="142">
        <f t="shared" ref="D1179:AE1179" si="1609">D1178</f>
        <v>27375240</v>
      </c>
      <c r="E1179" s="142">
        <f t="shared" si="1609"/>
        <v>6229645</v>
      </c>
      <c r="F1179" s="142">
        <f t="shared" si="1609"/>
        <v>57669311</v>
      </c>
      <c r="G1179" s="279">
        <f t="shared" si="1609"/>
        <v>30817800</v>
      </c>
      <c r="H1179" s="142">
        <f t="shared" si="1609"/>
        <v>2477714</v>
      </c>
      <c r="I1179" s="142">
        <f t="shared" si="1609"/>
        <v>60480000</v>
      </c>
      <c r="J1179" s="142">
        <f t="shared" si="1609"/>
        <v>4894244</v>
      </c>
      <c r="K1179" s="142">
        <f t="shared" si="1609"/>
        <v>13098307</v>
      </c>
      <c r="L1179" s="142">
        <f t="shared" si="1609"/>
        <v>66990000</v>
      </c>
      <c r="M1179" s="142">
        <f t="shared" si="1609"/>
        <v>2031908</v>
      </c>
      <c r="N1179" s="279">
        <f t="shared" si="1609"/>
        <v>46740672</v>
      </c>
      <c r="O1179" s="142">
        <f t="shared" si="1609"/>
        <v>3559100</v>
      </c>
      <c r="P1179" s="142">
        <f t="shared" si="1609"/>
        <v>148000</v>
      </c>
      <c r="Q1179" s="142">
        <f t="shared" si="1609"/>
        <v>8858775</v>
      </c>
      <c r="R1179" s="142">
        <f t="shared" si="1609"/>
        <v>1371373</v>
      </c>
      <c r="S1179" s="142">
        <f t="shared" si="1609"/>
        <v>6147539</v>
      </c>
      <c r="T1179" s="142">
        <f t="shared" si="1609"/>
        <v>45478326</v>
      </c>
      <c r="U1179" s="142">
        <f t="shared" si="1609"/>
        <v>1571714</v>
      </c>
      <c r="V1179" s="142">
        <f t="shared" si="1609"/>
        <v>11465</v>
      </c>
      <c r="W1179" s="142">
        <f t="shared" si="1609"/>
        <v>2267121</v>
      </c>
      <c r="X1179" s="142">
        <f t="shared" si="1609"/>
        <v>91773</v>
      </c>
      <c r="Y1179" s="142">
        <f t="shared" si="1609"/>
        <v>475701</v>
      </c>
      <c r="Z1179" s="142">
        <f t="shared" si="1609"/>
        <v>2194516</v>
      </c>
      <c r="AA1179" s="142">
        <f t="shared" si="1609"/>
        <v>1752286</v>
      </c>
      <c r="AB1179" s="279">
        <f t="shared" si="1609"/>
        <v>1645727</v>
      </c>
      <c r="AC1179" s="142">
        <f t="shared" si="1609"/>
        <v>169842227</v>
      </c>
      <c r="AD1179" s="142">
        <f t="shared" si="1609"/>
        <v>121510</v>
      </c>
      <c r="AE1179" s="142">
        <f t="shared" si="1609"/>
        <v>85878</v>
      </c>
      <c r="AF1179" s="142"/>
      <c r="AG1179" s="168" t="s">
        <v>974</v>
      </c>
      <c r="AH1179" s="144">
        <f>Data!D$734+C1179+D1179+E1179+F1179+G1179+H1179+O1179+T1179+U1179+W1179+X1179+Z1179+AB1179+AC1179</f>
        <v>804536907</v>
      </c>
      <c r="AI1179" s="145">
        <f t="shared" si="294"/>
        <v>43818</v>
      </c>
      <c r="AJ1179" s="144">
        <f t="shared" si="297"/>
        <v>1395</v>
      </c>
      <c r="AK1179" s="142">
        <v>1.0</v>
      </c>
      <c r="AL1179" s="146">
        <f t="shared" si="1039"/>
        <v>1395</v>
      </c>
      <c r="AM1179" s="168">
        <f t="shared" ref="AM1179:AM1189" si="1612">AM1178</f>
        <v>28</v>
      </c>
      <c r="AN1179" s="295"/>
      <c r="AO1179" s="295"/>
      <c r="AP1179" s="295"/>
      <c r="AQ1179" s="295"/>
      <c r="AR1179" s="295"/>
      <c r="AS1179" s="295"/>
      <c r="AT1179" s="295"/>
      <c r="AU1179" s="295"/>
      <c r="AV1179" s="295"/>
      <c r="AW1179" s="295"/>
      <c r="AX1179" s="295"/>
      <c r="AY1179" s="295"/>
      <c r="AZ1179" s="295"/>
      <c r="BA1179" s="295"/>
      <c r="BB1179" s="295"/>
    </row>
    <row r="1180">
      <c r="A1180" s="293" t="str">
        <f>Data!A865</f>
        <v>General Assembly of Érd City </v>
      </c>
      <c r="B1180" s="140">
        <f>Data!E865</f>
        <v>43818</v>
      </c>
      <c r="C1180" s="142">
        <f t="shared" ref="C1180:Z1180" si="1610">C1179</f>
        <v>7352693</v>
      </c>
      <c r="D1180" s="142">
        <f t="shared" si="1610"/>
        <v>27375240</v>
      </c>
      <c r="E1180" s="142">
        <f t="shared" si="1610"/>
        <v>6229645</v>
      </c>
      <c r="F1180" s="142">
        <f t="shared" si="1610"/>
        <v>57669311</v>
      </c>
      <c r="G1180" s="279">
        <f t="shared" si="1610"/>
        <v>30817800</v>
      </c>
      <c r="H1180" s="142">
        <f t="shared" si="1610"/>
        <v>2477714</v>
      </c>
      <c r="I1180" s="142">
        <f t="shared" si="1610"/>
        <v>60480000</v>
      </c>
      <c r="J1180" s="142">
        <f t="shared" si="1610"/>
        <v>4894244</v>
      </c>
      <c r="K1180" s="142">
        <f t="shared" si="1610"/>
        <v>13098307</v>
      </c>
      <c r="L1180" s="142">
        <f t="shared" si="1610"/>
        <v>66990000</v>
      </c>
      <c r="M1180" s="142">
        <f t="shared" si="1610"/>
        <v>2031908</v>
      </c>
      <c r="N1180" s="279">
        <f t="shared" si="1610"/>
        <v>46740672</v>
      </c>
      <c r="O1180" s="142">
        <f t="shared" si="1610"/>
        <v>3559100</v>
      </c>
      <c r="P1180" s="142">
        <f t="shared" si="1610"/>
        <v>148000</v>
      </c>
      <c r="Q1180" s="142">
        <f t="shared" si="1610"/>
        <v>8858775</v>
      </c>
      <c r="R1180" s="142">
        <f t="shared" si="1610"/>
        <v>1371373</v>
      </c>
      <c r="S1180" s="142">
        <f t="shared" si="1610"/>
        <v>6147539</v>
      </c>
      <c r="T1180" s="142">
        <f t="shared" si="1610"/>
        <v>45478326</v>
      </c>
      <c r="U1180" s="142">
        <f t="shared" si="1610"/>
        <v>1571714</v>
      </c>
      <c r="V1180" s="142">
        <f t="shared" si="1610"/>
        <v>11465</v>
      </c>
      <c r="W1180" s="142">
        <f t="shared" si="1610"/>
        <v>2267121</v>
      </c>
      <c r="X1180" s="142">
        <f t="shared" si="1610"/>
        <v>91773</v>
      </c>
      <c r="Y1180" s="142">
        <f t="shared" si="1610"/>
        <v>475701</v>
      </c>
      <c r="Z1180" s="142">
        <f t="shared" si="1610"/>
        <v>2194516</v>
      </c>
      <c r="AA1180" s="210">
        <f>Data!D865+AA1179</f>
        <v>1820497</v>
      </c>
      <c r="AB1180" s="279">
        <f t="shared" ref="AB1180:AE1180" si="1611">AB1179</f>
        <v>1645727</v>
      </c>
      <c r="AC1180" s="142">
        <f t="shared" si="1611"/>
        <v>169842227</v>
      </c>
      <c r="AD1180" s="142">
        <f t="shared" si="1611"/>
        <v>121510</v>
      </c>
      <c r="AE1180" s="142">
        <f t="shared" si="1611"/>
        <v>85878</v>
      </c>
      <c r="AF1180" s="142"/>
      <c r="AG1180" s="168" t="s">
        <v>2812</v>
      </c>
      <c r="AH1180" s="144">
        <f>Data!D$734+C1180+D1180+E1180+F1180+G1180+H1180+O1180+T1180+U1180+W1180+X1180+Z1180+AB1180+AC1180</f>
        <v>804536907</v>
      </c>
      <c r="AI1180" s="145">
        <f t="shared" si="294"/>
        <v>43818</v>
      </c>
      <c r="AJ1180" s="144">
        <f t="shared" si="297"/>
        <v>1396</v>
      </c>
      <c r="AK1180" s="142">
        <v>1.0</v>
      </c>
      <c r="AL1180" s="146">
        <f t="shared" si="1039"/>
        <v>1396</v>
      </c>
      <c r="AM1180" s="168">
        <f t="shared" si="1612"/>
        <v>28</v>
      </c>
      <c r="AN1180" s="295"/>
      <c r="AO1180" s="295"/>
      <c r="AP1180" s="295"/>
      <c r="AQ1180" s="295"/>
      <c r="AR1180" s="295"/>
      <c r="AS1180" s="295"/>
      <c r="AT1180" s="295"/>
      <c r="AU1180" s="295"/>
      <c r="AV1180" s="295"/>
      <c r="AW1180" s="295"/>
      <c r="AX1180" s="295"/>
      <c r="AY1180" s="295"/>
      <c r="AZ1180" s="295"/>
      <c r="BA1180" s="295"/>
      <c r="BB1180" s="295"/>
    </row>
    <row r="1181">
      <c r="A1181" s="293" t="str">
        <f>Data!A139</f>
        <v>Ixelles Municipal Council</v>
      </c>
      <c r="B1181" s="140">
        <f>Data!E139</f>
        <v>43818</v>
      </c>
      <c r="C1181" s="142">
        <f t="shared" ref="C1181:L1181" si="1613">C1180</f>
        <v>7352693</v>
      </c>
      <c r="D1181" s="142">
        <f t="shared" si="1613"/>
        <v>27375240</v>
      </c>
      <c r="E1181" s="142">
        <f t="shared" si="1613"/>
        <v>6229645</v>
      </c>
      <c r="F1181" s="142">
        <f t="shared" si="1613"/>
        <v>57669311</v>
      </c>
      <c r="G1181" s="279">
        <f t="shared" si="1613"/>
        <v>30817800</v>
      </c>
      <c r="H1181" s="142">
        <f t="shared" si="1613"/>
        <v>2477714</v>
      </c>
      <c r="I1181" s="142">
        <f t="shared" si="1613"/>
        <v>60480000</v>
      </c>
      <c r="J1181" s="142">
        <f t="shared" si="1613"/>
        <v>4894244</v>
      </c>
      <c r="K1181" s="142">
        <f t="shared" si="1613"/>
        <v>13098307</v>
      </c>
      <c r="L1181" s="142">
        <f t="shared" si="1613"/>
        <v>66990000</v>
      </c>
      <c r="M1181" s="210">
        <f>Data!D139+M1180</f>
        <v>2118421</v>
      </c>
      <c r="N1181" s="279">
        <f t="shared" ref="N1181:AE1181" si="1614">N1180</f>
        <v>46740672</v>
      </c>
      <c r="O1181" s="142">
        <f t="shared" si="1614"/>
        <v>3559100</v>
      </c>
      <c r="P1181" s="142">
        <f t="shared" si="1614"/>
        <v>148000</v>
      </c>
      <c r="Q1181" s="142">
        <f t="shared" si="1614"/>
        <v>8858775</v>
      </c>
      <c r="R1181" s="142">
        <f t="shared" si="1614"/>
        <v>1371373</v>
      </c>
      <c r="S1181" s="142">
        <f t="shared" si="1614"/>
        <v>6147539</v>
      </c>
      <c r="T1181" s="142">
        <f t="shared" si="1614"/>
        <v>45478326</v>
      </c>
      <c r="U1181" s="142">
        <f t="shared" si="1614"/>
        <v>1571714</v>
      </c>
      <c r="V1181" s="142">
        <f t="shared" si="1614"/>
        <v>11465</v>
      </c>
      <c r="W1181" s="142">
        <f t="shared" si="1614"/>
        <v>2267121</v>
      </c>
      <c r="X1181" s="142">
        <f t="shared" si="1614"/>
        <v>91773</v>
      </c>
      <c r="Y1181" s="142">
        <f t="shared" si="1614"/>
        <v>475701</v>
      </c>
      <c r="Z1181" s="142">
        <f t="shared" si="1614"/>
        <v>2194516</v>
      </c>
      <c r="AA1181" s="142">
        <f t="shared" si="1614"/>
        <v>1820497</v>
      </c>
      <c r="AB1181" s="279">
        <f t="shared" si="1614"/>
        <v>1645727</v>
      </c>
      <c r="AC1181" s="142">
        <f t="shared" si="1614"/>
        <v>169842227</v>
      </c>
      <c r="AD1181" s="142">
        <f t="shared" si="1614"/>
        <v>121510</v>
      </c>
      <c r="AE1181" s="142">
        <f t="shared" si="1614"/>
        <v>85878</v>
      </c>
      <c r="AF1181" s="142"/>
      <c r="AG1181" s="168" t="s">
        <v>1757</v>
      </c>
      <c r="AH1181" s="144">
        <f>Data!D$734+C1181+D1181+E1181+F1181+G1181+H1181+O1181+T1181+U1181+W1181+X1181+Z1181+AB1181+AC1181</f>
        <v>804536907</v>
      </c>
      <c r="AI1181" s="145">
        <f t="shared" si="294"/>
        <v>43818</v>
      </c>
      <c r="AJ1181" s="144">
        <f t="shared" si="297"/>
        <v>1397</v>
      </c>
      <c r="AK1181" s="142">
        <v>1.0</v>
      </c>
      <c r="AL1181" s="146">
        <f t="shared" si="1039"/>
        <v>1397</v>
      </c>
      <c r="AM1181" s="168">
        <f t="shared" si="1612"/>
        <v>28</v>
      </c>
      <c r="AN1181" s="295"/>
      <c r="AO1181" s="295"/>
      <c r="AP1181" s="295"/>
      <c r="AQ1181" s="295"/>
      <c r="AR1181" s="295"/>
      <c r="AS1181" s="295"/>
      <c r="AT1181" s="295"/>
      <c r="AU1181" s="295"/>
      <c r="AV1181" s="295"/>
      <c r="AW1181" s="295"/>
      <c r="AX1181" s="295"/>
      <c r="AY1181" s="295"/>
      <c r="AZ1181" s="295"/>
      <c r="BA1181" s="295"/>
      <c r="BB1181" s="295"/>
    </row>
    <row r="1182">
      <c r="A1182" s="293" t="str">
        <f>Data!A976</f>
        <v>Hokuei Town Council (北栄町)</v>
      </c>
      <c r="B1182" s="140">
        <f>Data!E976</f>
        <v>43819</v>
      </c>
      <c r="C1182" s="142">
        <f t="shared" ref="C1182:V1182" si="1615">C1181</f>
        <v>7352693</v>
      </c>
      <c r="D1182" s="142">
        <f t="shared" si="1615"/>
        <v>27375240</v>
      </c>
      <c r="E1182" s="142">
        <f t="shared" si="1615"/>
        <v>6229645</v>
      </c>
      <c r="F1182" s="142">
        <f t="shared" si="1615"/>
        <v>57669311</v>
      </c>
      <c r="G1182" s="279">
        <f t="shared" si="1615"/>
        <v>30817800</v>
      </c>
      <c r="H1182" s="142">
        <f t="shared" si="1615"/>
        <v>2477714</v>
      </c>
      <c r="I1182" s="142">
        <f t="shared" si="1615"/>
        <v>60480000</v>
      </c>
      <c r="J1182" s="142">
        <f t="shared" si="1615"/>
        <v>4894244</v>
      </c>
      <c r="K1182" s="142">
        <f t="shared" si="1615"/>
        <v>13098307</v>
      </c>
      <c r="L1182" s="142">
        <f t="shared" si="1615"/>
        <v>66990000</v>
      </c>
      <c r="M1182" s="142">
        <f t="shared" si="1615"/>
        <v>2118421</v>
      </c>
      <c r="N1182" s="279">
        <f t="shared" si="1615"/>
        <v>46740672</v>
      </c>
      <c r="O1182" s="142">
        <f t="shared" si="1615"/>
        <v>3559100</v>
      </c>
      <c r="P1182" s="142">
        <f t="shared" si="1615"/>
        <v>148000</v>
      </c>
      <c r="Q1182" s="142">
        <f t="shared" si="1615"/>
        <v>8858775</v>
      </c>
      <c r="R1182" s="142">
        <f t="shared" si="1615"/>
        <v>1371373</v>
      </c>
      <c r="S1182" s="142">
        <f t="shared" si="1615"/>
        <v>6147539</v>
      </c>
      <c r="T1182" s="142">
        <f t="shared" si="1615"/>
        <v>45478326</v>
      </c>
      <c r="U1182" s="142">
        <f t="shared" si="1615"/>
        <v>1571714</v>
      </c>
      <c r="V1182" s="142">
        <f t="shared" si="1615"/>
        <v>11465</v>
      </c>
      <c r="W1182" s="210">
        <f>Data!D976+W1181</f>
        <v>2281527</v>
      </c>
      <c r="X1182" s="142">
        <f t="shared" ref="X1182:AE1182" si="1616">X1181</f>
        <v>91773</v>
      </c>
      <c r="Y1182" s="142">
        <f t="shared" si="1616"/>
        <v>475701</v>
      </c>
      <c r="Z1182" s="142">
        <f t="shared" si="1616"/>
        <v>2194516</v>
      </c>
      <c r="AA1182" s="142">
        <f t="shared" si="1616"/>
        <v>1820497</v>
      </c>
      <c r="AB1182" s="279">
        <f t="shared" si="1616"/>
        <v>1645727</v>
      </c>
      <c r="AC1182" s="142">
        <f t="shared" si="1616"/>
        <v>169842227</v>
      </c>
      <c r="AD1182" s="142">
        <f t="shared" si="1616"/>
        <v>121510</v>
      </c>
      <c r="AE1182" s="142">
        <f t="shared" si="1616"/>
        <v>85878</v>
      </c>
      <c r="AF1182" s="142"/>
      <c r="AG1182" s="168" t="s">
        <v>2808</v>
      </c>
      <c r="AH1182" s="144">
        <f>Data!D$734+C1182+D1182+E1182+F1182+G1182+H1182+O1182+T1182+U1182+W1182+X1182+Z1182+AB1182+AC1182</f>
        <v>804551313</v>
      </c>
      <c r="AI1182" s="145">
        <f t="shared" si="294"/>
        <v>43819</v>
      </c>
      <c r="AJ1182" s="144">
        <f t="shared" si="297"/>
        <v>1398</v>
      </c>
      <c r="AK1182" s="142">
        <v>1.0</v>
      </c>
      <c r="AL1182" s="146">
        <f t="shared" si="1039"/>
        <v>1398</v>
      </c>
      <c r="AM1182" s="168">
        <f t="shared" si="1612"/>
        <v>28</v>
      </c>
      <c r="AN1182" s="295"/>
      <c r="AO1182" s="295"/>
      <c r="AP1182" s="295"/>
      <c r="AQ1182" s="295"/>
      <c r="AR1182" s="295"/>
      <c r="AS1182" s="295"/>
      <c r="AT1182" s="295"/>
      <c r="AU1182" s="295"/>
      <c r="AV1182" s="295"/>
      <c r="AW1182" s="295"/>
      <c r="AX1182" s="295"/>
      <c r="AY1182" s="295"/>
      <c r="AZ1182" s="295"/>
      <c r="BA1182" s="295"/>
      <c r="BB1182" s="295"/>
    </row>
    <row r="1183">
      <c r="A1183" s="293" t="str">
        <f>Data!A995</f>
        <v>Sakai City Council (堺市)</v>
      </c>
      <c r="B1183" s="140">
        <f>Data!E995</f>
        <v>43819</v>
      </c>
      <c r="C1183" s="142">
        <f t="shared" ref="C1183:V1183" si="1617">C1182</f>
        <v>7352693</v>
      </c>
      <c r="D1183" s="142">
        <f t="shared" si="1617"/>
        <v>27375240</v>
      </c>
      <c r="E1183" s="142">
        <f t="shared" si="1617"/>
        <v>6229645</v>
      </c>
      <c r="F1183" s="279">
        <f t="shared" si="1617"/>
        <v>57669311</v>
      </c>
      <c r="G1183" s="279">
        <f t="shared" si="1617"/>
        <v>30817800</v>
      </c>
      <c r="H1183" s="142">
        <f t="shared" si="1617"/>
        <v>2477714</v>
      </c>
      <c r="I1183" s="142">
        <f t="shared" si="1617"/>
        <v>60480000</v>
      </c>
      <c r="J1183" s="142">
        <f t="shared" si="1617"/>
        <v>4894244</v>
      </c>
      <c r="K1183" s="142">
        <f t="shared" si="1617"/>
        <v>13098307</v>
      </c>
      <c r="L1183" s="142">
        <f t="shared" si="1617"/>
        <v>66990000</v>
      </c>
      <c r="M1183" s="142">
        <f t="shared" si="1617"/>
        <v>2118421</v>
      </c>
      <c r="N1183" s="279">
        <f t="shared" si="1617"/>
        <v>46740672</v>
      </c>
      <c r="O1183" s="142">
        <f t="shared" si="1617"/>
        <v>3559100</v>
      </c>
      <c r="P1183" s="142">
        <f t="shared" si="1617"/>
        <v>148000</v>
      </c>
      <c r="Q1183" s="142">
        <f t="shared" si="1617"/>
        <v>8858775</v>
      </c>
      <c r="R1183" s="142">
        <f t="shared" si="1617"/>
        <v>1371373</v>
      </c>
      <c r="S1183" s="142">
        <f t="shared" si="1617"/>
        <v>6147539</v>
      </c>
      <c r="T1183" s="142">
        <f t="shared" si="1617"/>
        <v>45478326</v>
      </c>
      <c r="U1183" s="142">
        <f t="shared" si="1617"/>
        <v>1571714</v>
      </c>
      <c r="V1183" s="142">
        <f t="shared" si="1617"/>
        <v>11465</v>
      </c>
      <c r="W1183" s="210">
        <f>Data!D995+W1182</f>
        <v>3110268</v>
      </c>
      <c r="X1183" s="142">
        <f t="shared" ref="X1183:AE1183" si="1618">X1182</f>
        <v>91773</v>
      </c>
      <c r="Y1183" s="142">
        <f t="shared" si="1618"/>
        <v>475701</v>
      </c>
      <c r="Z1183" s="142">
        <f t="shared" si="1618"/>
        <v>2194516</v>
      </c>
      <c r="AA1183" s="142">
        <f t="shared" si="1618"/>
        <v>1820497</v>
      </c>
      <c r="AB1183" s="279">
        <f t="shared" si="1618"/>
        <v>1645727</v>
      </c>
      <c r="AC1183" s="142">
        <f t="shared" si="1618"/>
        <v>169842227</v>
      </c>
      <c r="AD1183" s="142">
        <f t="shared" si="1618"/>
        <v>121510</v>
      </c>
      <c r="AE1183" s="142">
        <f t="shared" si="1618"/>
        <v>85878</v>
      </c>
      <c r="AF1183" s="142"/>
      <c r="AG1183" s="168" t="s">
        <v>2808</v>
      </c>
      <c r="AH1183" s="144">
        <f>Data!D$734+C1183+D1183+E1183+F1183+G1183+H1183+O1183+T1183+U1183+W1183+X1183+Z1183+AB1183+AC1183</f>
        <v>805380054</v>
      </c>
      <c r="AI1183" s="145">
        <f t="shared" si="294"/>
        <v>43819</v>
      </c>
      <c r="AJ1183" s="144">
        <f t="shared" si="297"/>
        <v>1399</v>
      </c>
      <c r="AK1183" s="142">
        <v>1.0</v>
      </c>
      <c r="AL1183" s="146">
        <f t="shared" si="1039"/>
        <v>1399</v>
      </c>
      <c r="AM1183" s="168">
        <f t="shared" si="1612"/>
        <v>28</v>
      </c>
      <c r="AN1183" s="295"/>
      <c r="AO1183" s="295"/>
      <c r="AP1183" s="295"/>
      <c r="AQ1183" s="295"/>
      <c r="AR1183" s="295"/>
      <c r="AS1183" s="295"/>
      <c r="AT1183" s="295"/>
      <c r="AU1183" s="295"/>
      <c r="AV1183" s="295"/>
      <c r="AW1183" s="295"/>
      <c r="AX1183" s="295"/>
      <c r="AY1183" s="295"/>
      <c r="AZ1183" s="295"/>
      <c r="BA1183" s="295"/>
      <c r="BB1183" s="295"/>
    </row>
    <row r="1184">
      <c r="A1184" s="293" t="str">
        <f>Data!A1177</f>
        <v>Maui County Council</v>
      </c>
      <c r="B1184" s="140">
        <f>Data!E1177</f>
        <v>43819</v>
      </c>
      <c r="C1184" s="142">
        <f t="shared" ref="C1184:C1212" si="1620">C1183</f>
        <v>7352693</v>
      </c>
      <c r="D1184" s="210">
        <f>Data!D1177+D1183</f>
        <v>27541500</v>
      </c>
      <c r="E1184" s="142">
        <f t="shared" ref="E1184:AE1184" si="1619">E1183</f>
        <v>6229645</v>
      </c>
      <c r="F1184" s="279">
        <f t="shared" si="1619"/>
        <v>57669311</v>
      </c>
      <c r="G1184" s="279">
        <f t="shared" si="1619"/>
        <v>30817800</v>
      </c>
      <c r="H1184" s="142">
        <f t="shared" si="1619"/>
        <v>2477714</v>
      </c>
      <c r="I1184" s="142">
        <f t="shared" si="1619"/>
        <v>60480000</v>
      </c>
      <c r="J1184" s="142">
        <f t="shared" si="1619"/>
        <v>4894244</v>
      </c>
      <c r="K1184" s="142">
        <f t="shared" si="1619"/>
        <v>13098307</v>
      </c>
      <c r="L1184" s="142">
        <f t="shared" si="1619"/>
        <v>66990000</v>
      </c>
      <c r="M1184" s="142">
        <f t="shared" si="1619"/>
        <v>2118421</v>
      </c>
      <c r="N1184" s="279">
        <f t="shared" si="1619"/>
        <v>46740672</v>
      </c>
      <c r="O1184" s="142">
        <f t="shared" si="1619"/>
        <v>3559100</v>
      </c>
      <c r="P1184" s="142">
        <f t="shared" si="1619"/>
        <v>148000</v>
      </c>
      <c r="Q1184" s="142">
        <f t="shared" si="1619"/>
        <v>8858775</v>
      </c>
      <c r="R1184" s="142">
        <f t="shared" si="1619"/>
        <v>1371373</v>
      </c>
      <c r="S1184" s="142">
        <f t="shared" si="1619"/>
        <v>6147539</v>
      </c>
      <c r="T1184" s="142">
        <f t="shared" si="1619"/>
        <v>45478326</v>
      </c>
      <c r="U1184" s="142">
        <f t="shared" si="1619"/>
        <v>1571714</v>
      </c>
      <c r="V1184" s="142">
        <f t="shared" si="1619"/>
        <v>11465</v>
      </c>
      <c r="W1184" s="142">
        <f t="shared" si="1619"/>
        <v>3110268</v>
      </c>
      <c r="X1184" s="142">
        <f t="shared" si="1619"/>
        <v>91773</v>
      </c>
      <c r="Y1184" s="142">
        <f t="shared" si="1619"/>
        <v>475701</v>
      </c>
      <c r="Z1184" s="142">
        <f t="shared" si="1619"/>
        <v>2194516</v>
      </c>
      <c r="AA1184" s="142">
        <f t="shared" si="1619"/>
        <v>1820497</v>
      </c>
      <c r="AB1184" s="279">
        <f t="shared" si="1619"/>
        <v>1645727</v>
      </c>
      <c r="AC1184" s="142">
        <f t="shared" si="1619"/>
        <v>169842227</v>
      </c>
      <c r="AD1184" s="142">
        <f t="shared" si="1619"/>
        <v>121510</v>
      </c>
      <c r="AE1184" s="142">
        <f t="shared" si="1619"/>
        <v>85878</v>
      </c>
      <c r="AF1184" s="142"/>
      <c r="AG1184" s="168" t="s">
        <v>996</v>
      </c>
      <c r="AH1184" s="144">
        <f>Data!D$734+C1184+D1184+E1184+F1184+G1184+H1184+O1184+T1184+U1184+W1184+X1184+Z1184+AB1184+AC1184</f>
        <v>805546314</v>
      </c>
      <c r="AI1184" s="145">
        <f t="shared" si="294"/>
        <v>43819</v>
      </c>
      <c r="AJ1184" s="144">
        <f t="shared" si="297"/>
        <v>1400</v>
      </c>
      <c r="AK1184" s="142">
        <v>1.0</v>
      </c>
      <c r="AL1184" s="146">
        <f t="shared" si="1039"/>
        <v>1400</v>
      </c>
      <c r="AM1184" s="168">
        <f t="shared" si="1612"/>
        <v>28</v>
      </c>
      <c r="AN1184" s="295"/>
      <c r="AO1184" s="295"/>
      <c r="AP1184" s="295"/>
      <c r="AQ1184" s="295"/>
      <c r="AR1184" s="295"/>
      <c r="AS1184" s="295"/>
      <c r="AT1184" s="295"/>
      <c r="AU1184" s="295"/>
      <c r="AV1184" s="295"/>
      <c r="AW1184" s="295"/>
      <c r="AX1184" s="295"/>
      <c r="AY1184" s="295"/>
      <c r="AZ1184" s="295"/>
      <c r="BA1184" s="295"/>
      <c r="BB1184" s="295"/>
    </row>
    <row r="1185">
      <c r="A1185" s="293" t="str">
        <f>Data!A136</f>
        <v>Châtelet Town Council</v>
      </c>
      <c r="B1185" s="140">
        <f>Data!E136</f>
        <v>43822</v>
      </c>
      <c r="C1185" s="142">
        <f t="shared" si="1620"/>
        <v>7352693</v>
      </c>
      <c r="D1185" s="142">
        <f t="shared" ref="D1185:L1185" si="1621">D1184</f>
        <v>27541500</v>
      </c>
      <c r="E1185" s="142">
        <f t="shared" si="1621"/>
        <v>6229645</v>
      </c>
      <c r="F1185" s="279">
        <f t="shared" si="1621"/>
        <v>57669311</v>
      </c>
      <c r="G1185" s="279">
        <f t="shared" si="1621"/>
        <v>30817800</v>
      </c>
      <c r="H1185" s="142">
        <f t="shared" si="1621"/>
        <v>2477714</v>
      </c>
      <c r="I1185" s="142">
        <f t="shared" si="1621"/>
        <v>60480000</v>
      </c>
      <c r="J1185" s="142">
        <f t="shared" si="1621"/>
        <v>4894244</v>
      </c>
      <c r="K1185" s="142">
        <f t="shared" si="1621"/>
        <v>13098307</v>
      </c>
      <c r="L1185" s="142">
        <f t="shared" si="1621"/>
        <v>66990000</v>
      </c>
      <c r="M1185" s="210">
        <f>Data!D136+M1184</f>
        <v>2154324</v>
      </c>
      <c r="N1185" s="279">
        <f t="shared" ref="N1185:AE1185" si="1622">N1184</f>
        <v>46740672</v>
      </c>
      <c r="O1185" s="142">
        <f t="shared" si="1622"/>
        <v>3559100</v>
      </c>
      <c r="P1185" s="142">
        <f t="shared" si="1622"/>
        <v>148000</v>
      </c>
      <c r="Q1185" s="142">
        <f t="shared" si="1622"/>
        <v>8858775</v>
      </c>
      <c r="R1185" s="142">
        <f t="shared" si="1622"/>
        <v>1371373</v>
      </c>
      <c r="S1185" s="142">
        <f t="shared" si="1622"/>
        <v>6147539</v>
      </c>
      <c r="T1185" s="142">
        <f t="shared" si="1622"/>
        <v>45478326</v>
      </c>
      <c r="U1185" s="142">
        <f t="shared" si="1622"/>
        <v>1571714</v>
      </c>
      <c r="V1185" s="142">
        <f t="shared" si="1622"/>
        <v>11465</v>
      </c>
      <c r="W1185" s="142">
        <f t="shared" si="1622"/>
        <v>3110268</v>
      </c>
      <c r="X1185" s="142">
        <f t="shared" si="1622"/>
        <v>91773</v>
      </c>
      <c r="Y1185" s="142">
        <f t="shared" si="1622"/>
        <v>475701</v>
      </c>
      <c r="Z1185" s="142">
        <f t="shared" si="1622"/>
        <v>2194516</v>
      </c>
      <c r="AA1185" s="142">
        <f t="shared" si="1622"/>
        <v>1820497</v>
      </c>
      <c r="AB1185" s="279">
        <f t="shared" si="1622"/>
        <v>1645727</v>
      </c>
      <c r="AC1185" s="142">
        <f t="shared" si="1622"/>
        <v>169842227</v>
      </c>
      <c r="AD1185" s="142">
        <f t="shared" si="1622"/>
        <v>121510</v>
      </c>
      <c r="AE1185" s="142">
        <f t="shared" si="1622"/>
        <v>85878</v>
      </c>
      <c r="AF1185" s="142"/>
      <c r="AG1185" s="168" t="s">
        <v>1757</v>
      </c>
      <c r="AH1185" s="144">
        <f>Data!D$734+C1185+D1185+E1185+F1185+G1185+H1185+O1185+T1185+U1185+W1185+X1185+Z1185+AB1185+AC1185</f>
        <v>805546314</v>
      </c>
      <c r="AI1185" s="145">
        <f t="shared" si="294"/>
        <v>43822</v>
      </c>
      <c r="AJ1185" s="144">
        <f t="shared" si="297"/>
        <v>1401</v>
      </c>
      <c r="AK1185" s="142">
        <v>1.0</v>
      </c>
      <c r="AL1185" s="146">
        <f t="shared" si="1039"/>
        <v>1401</v>
      </c>
      <c r="AM1185" s="168">
        <f t="shared" si="1612"/>
        <v>28</v>
      </c>
      <c r="AN1185" s="295"/>
      <c r="AO1185" s="295"/>
      <c r="AP1185" s="295"/>
      <c r="AQ1185" s="295"/>
      <c r="AR1185" s="295"/>
      <c r="AS1185" s="295"/>
      <c r="AT1185" s="295"/>
      <c r="AU1185" s="295"/>
      <c r="AV1185" s="295"/>
      <c r="AW1185" s="295"/>
      <c r="AX1185" s="295"/>
      <c r="AY1185" s="295"/>
      <c r="AZ1185" s="295"/>
      <c r="BA1185" s="295"/>
      <c r="BB1185" s="295"/>
    </row>
    <row r="1186">
      <c r="A1186" s="293" t="str">
        <f>Data!A751</f>
        <v>New Caledonia Congress</v>
      </c>
      <c r="B1186" s="140">
        <f>Data!E751</f>
        <v>43823</v>
      </c>
      <c r="C1186" s="142">
        <f t="shared" si="1620"/>
        <v>7352693</v>
      </c>
      <c r="D1186" s="142">
        <f t="shared" ref="D1186:AE1186" si="1623">D1185</f>
        <v>27541500</v>
      </c>
      <c r="E1186" s="142">
        <f t="shared" si="1623"/>
        <v>6229645</v>
      </c>
      <c r="F1186" s="279">
        <f t="shared" si="1623"/>
        <v>57669311</v>
      </c>
      <c r="G1186" s="279">
        <f t="shared" si="1623"/>
        <v>30817800</v>
      </c>
      <c r="H1186" s="142">
        <f t="shared" si="1623"/>
        <v>2477714</v>
      </c>
      <c r="I1186" s="142">
        <f t="shared" si="1623"/>
        <v>60480000</v>
      </c>
      <c r="J1186" s="142">
        <f t="shared" si="1623"/>
        <v>4894244</v>
      </c>
      <c r="K1186" s="142">
        <f t="shared" si="1623"/>
        <v>13098307</v>
      </c>
      <c r="L1186" s="176">
        <f t="shared" si="1623"/>
        <v>66990000</v>
      </c>
      <c r="M1186" s="142">
        <f t="shared" si="1623"/>
        <v>2154324</v>
      </c>
      <c r="N1186" s="279">
        <f t="shared" si="1623"/>
        <v>46740672</v>
      </c>
      <c r="O1186" s="142">
        <f t="shared" si="1623"/>
        <v>3559100</v>
      </c>
      <c r="P1186" s="142">
        <f t="shared" si="1623"/>
        <v>148000</v>
      </c>
      <c r="Q1186" s="142">
        <f t="shared" si="1623"/>
        <v>8858775</v>
      </c>
      <c r="R1186" s="142">
        <f t="shared" si="1623"/>
        <v>1371373</v>
      </c>
      <c r="S1186" s="142">
        <f t="shared" si="1623"/>
        <v>6147539</v>
      </c>
      <c r="T1186" s="142">
        <f t="shared" si="1623"/>
        <v>45478326</v>
      </c>
      <c r="U1186" s="142">
        <f t="shared" si="1623"/>
        <v>1571714</v>
      </c>
      <c r="V1186" s="142">
        <f t="shared" si="1623"/>
        <v>11465</v>
      </c>
      <c r="W1186" s="142">
        <f t="shared" si="1623"/>
        <v>3110268</v>
      </c>
      <c r="X1186" s="142">
        <f t="shared" si="1623"/>
        <v>91773</v>
      </c>
      <c r="Y1186" s="142">
        <f t="shared" si="1623"/>
        <v>475701</v>
      </c>
      <c r="Z1186" s="142">
        <f t="shared" si="1623"/>
        <v>2194516</v>
      </c>
      <c r="AA1186" s="142">
        <f t="shared" si="1623"/>
        <v>1820497</v>
      </c>
      <c r="AB1186" s="279">
        <f t="shared" si="1623"/>
        <v>1645727</v>
      </c>
      <c r="AC1186" s="142">
        <f t="shared" si="1623"/>
        <v>169842227</v>
      </c>
      <c r="AD1186" s="142">
        <f t="shared" si="1623"/>
        <v>121510</v>
      </c>
      <c r="AE1186" s="142">
        <f t="shared" si="1623"/>
        <v>85878</v>
      </c>
      <c r="AF1186" s="142"/>
      <c r="AG1186" s="168" t="s">
        <v>2442</v>
      </c>
      <c r="AH1186" s="144">
        <f>Data!D$734+C1186+D1186+E1186+F1186+G1186+H1186+O1186+T1186+U1186+W1186+X1186+Z1186+AB1186+AC1186</f>
        <v>805546314</v>
      </c>
      <c r="AI1186" s="145">
        <f t="shared" si="294"/>
        <v>43823</v>
      </c>
      <c r="AJ1186" s="144">
        <f t="shared" si="297"/>
        <v>1402</v>
      </c>
      <c r="AK1186" s="142">
        <v>1.0</v>
      </c>
      <c r="AL1186" s="146">
        <f t="shared" si="1039"/>
        <v>1402</v>
      </c>
      <c r="AM1186" s="168">
        <f t="shared" si="1612"/>
        <v>28</v>
      </c>
      <c r="AN1186" s="295"/>
      <c r="AO1186" s="295"/>
      <c r="AP1186" s="295"/>
      <c r="AQ1186" s="295"/>
      <c r="AR1186" s="295"/>
      <c r="AS1186" s="295"/>
      <c r="AT1186" s="295"/>
      <c r="AU1186" s="295"/>
      <c r="AV1186" s="295"/>
      <c r="AW1186" s="295"/>
      <c r="AX1186" s="295"/>
      <c r="AY1186" s="295"/>
      <c r="AZ1186" s="295"/>
      <c r="BA1186" s="295"/>
      <c r="BB1186" s="295"/>
    </row>
    <row r="1187">
      <c r="A1187" s="293" t="str">
        <f>Data!A1077</f>
        <v>Barcelona City Council</v>
      </c>
      <c r="B1187" s="140">
        <f>Data!E1077</f>
        <v>43831</v>
      </c>
      <c r="C1187" s="142">
        <f t="shared" si="1620"/>
        <v>7352693</v>
      </c>
      <c r="D1187" s="142">
        <f t="shared" ref="D1187:AE1187" si="1624">D1186</f>
        <v>27541500</v>
      </c>
      <c r="E1187" s="142">
        <f t="shared" si="1624"/>
        <v>6229645</v>
      </c>
      <c r="F1187" s="279">
        <f t="shared" si="1624"/>
        <v>57669311</v>
      </c>
      <c r="G1187" s="279">
        <f t="shared" si="1624"/>
        <v>30817800</v>
      </c>
      <c r="H1187" s="142">
        <f t="shared" si="1624"/>
        <v>2477714</v>
      </c>
      <c r="I1187" s="142">
        <f t="shared" si="1624"/>
        <v>60480000</v>
      </c>
      <c r="J1187" s="142">
        <f t="shared" si="1624"/>
        <v>4894244</v>
      </c>
      <c r="K1187" s="142">
        <f t="shared" si="1624"/>
        <v>13098307</v>
      </c>
      <c r="L1187" s="142">
        <f t="shared" si="1624"/>
        <v>66990000</v>
      </c>
      <c r="M1187" s="142">
        <f t="shared" si="1624"/>
        <v>2154324</v>
      </c>
      <c r="N1187" s="176">
        <f t="shared" si="1624"/>
        <v>46740672</v>
      </c>
      <c r="O1187" s="142">
        <f t="shared" si="1624"/>
        <v>3559100</v>
      </c>
      <c r="P1187" s="142">
        <f t="shared" si="1624"/>
        <v>148000</v>
      </c>
      <c r="Q1187" s="142">
        <f t="shared" si="1624"/>
        <v>8858775</v>
      </c>
      <c r="R1187" s="142">
        <f t="shared" si="1624"/>
        <v>1371373</v>
      </c>
      <c r="S1187" s="142">
        <f t="shared" si="1624"/>
        <v>6147539</v>
      </c>
      <c r="T1187" s="142">
        <f t="shared" si="1624"/>
        <v>45478326</v>
      </c>
      <c r="U1187" s="142">
        <f t="shared" si="1624"/>
        <v>1571714</v>
      </c>
      <c r="V1187" s="142">
        <f t="shared" si="1624"/>
        <v>11465</v>
      </c>
      <c r="W1187" s="142">
        <f t="shared" si="1624"/>
        <v>3110268</v>
      </c>
      <c r="X1187" s="142">
        <f t="shared" si="1624"/>
        <v>91773</v>
      </c>
      <c r="Y1187" s="142">
        <f t="shared" si="1624"/>
        <v>475701</v>
      </c>
      <c r="Z1187" s="142">
        <f t="shared" si="1624"/>
        <v>2194516</v>
      </c>
      <c r="AA1187" s="142">
        <f t="shared" si="1624"/>
        <v>1820497</v>
      </c>
      <c r="AB1187" s="279">
        <f t="shared" si="1624"/>
        <v>1645727</v>
      </c>
      <c r="AC1187" s="142">
        <f t="shared" si="1624"/>
        <v>169842227</v>
      </c>
      <c r="AD1187" s="142">
        <f t="shared" si="1624"/>
        <v>121510</v>
      </c>
      <c r="AE1187" s="142">
        <f t="shared" si="1624"/>
        <v>85878</v>
      </c>
      <c r="AF1187" s="142"/>
      <c r="AG1187" s="168" t="s">
        <v>2805</v>
      </c>
      <c r="AH1187" s="144">
        <f>Data!D$734+C1187+D1187+E1187+F1187+G1187+H1187+O1187+T1187+U1187+W1187+X1187+Z1187+AB1187+AC1187</f>
        <v>805546314</v>
      </c>
      <c r="AI1187" s="145">
        <f t="shared" si="294"/>
        <v>43831</v>
      </c>
      <c r="AJ1187" s="144">
        <f t="shared" si="297"/>
        <v>1403</v>
      </c>
      <c r="AK1187" s="142">
        <v>1.0</v>
      </c>
      <c r="AL1187" s="146">
        <f t="shared" si="1039"/>
        <v>1403</v>
      </c>
      <c r="AM1187" s="168">
        <f t="shared" si="1612"/>
        <v>28</v>
      </c>
      <c r="AN1187" s="295"/>
      <c r="AO1187" s="295"/>
      <c r="AP1187" s="295"/>
      <c r="AQ1187" s="295"/>
      <c r="AR1187" s="295"/>
      <c r="AS1187" s="295"/>
      <c r="AT1187" s="295"/>
      <c r="AU1187" s="295"/>
      <c r="AV1187" s="295"/>
      <c r="AW1187" s="295"/>
      <c r="AX1187" s="295"/>
      <c r="AY1187" s="295"/>
      <c r="AZ1187" s="295"/>
      <c r="BA1187" s="295"/>
      <c r="BB1187" s="295"/>
    </row>
    <row r="1188">
      <c r="A1188" s="293" t="str">
        <f>Data!A590</f>
        <v>Westbury Town Council</v>
      </c>
      <c r="B1188" s="140">
        <f>Data!E590</f>
        <v>43836</v>
      </c>
      <c r="C1188" s="142">
        <f t="shared" si="1620"/>
        <v>7352693</v>
      </c>
      <c r="D1188" s="142">
        <f t="shared" ref="D1188:AE1188" si="1625">D1187</f>
        <v>27541500</v>
      </c>
      <c r="E1188" s="142">
        <f t="shared" si="1625"/>
        <v>6229645</v>
      </c>
      <c r="F1188" s="176">
        <f t="shared" si="1625"/>
        <v>57669311</v>
      </c>
      <c r="G1188" s="279">
        <f t="shared" si="1625"/>
        <v>30817800</v>
      </c>
      <c r="H1188" s="142">
        <f t="shared" si="1625"/>
        <v>2477714</v>
      </c>
      <c r="I1188" s="142">
        <f t="shared" si="1625"/>
        <v>60480000</v>
      </c>
      <c r="J1188" s="142">
        <f t="shared" si="1625"/>
        <v>4894244</v>
      </c>
      <c r="K1188" s="142">
        <f t="shared" si="1625"/>
        <v>13098307</v>
      </c>
      <c r="L1188" s="142">
        <f t="shared" si="1625"/>
        <v>66990000</v>
      </c>
      <c r="M1188" s="142">
        <f t="shared" si="1625"/>
        <v>2154324</v>
      </c>
      <c r="N1188" s="142">
        <f t="shared" si="1625"/>
        <v>46740672</v>
      </c>
      <c r="O1188" s="142">
        <f t="shared" si="1625"/>
        <v>3559100</v>
      </c>
      <c r="P1188" s="142">
        <f t="shared" si="1625"/>
        <v>148000</v>
      </c>
      <c r="Q1188" s="142">
        <f t="shared" si="1625"/>
        <v>8858775</v>
      </c>
      <c r="R1188" s="142">
        <f t="shared" si="1625"/>
        <v>1371373</v>
      </c>
      <c r="S1188" s="142">
        <f t="shared" si="1625"/>
        <v>6147539</v>
      </c>
      <c r="T1188" s="142">
        <f t="shared" si="1625"/>
        <v>45478326</v>
      </c>
      <c r="U1188" s="142">
        <f t="shared" si="1625"/>
        <v>1571714</v>
      </c>
      <c r="V1188" s="142">
        <f t="shared" si="1625"/>
        <v>11465</v>
      </c>
      <c r="W1188" s="142">
        <f t="shared" si="1625"/>
        <v>3110268</v>
      </c>
      <c r="X1188" s="142">
        <f t="shared" si="1625"/>
        <v>91773</v>
      </c>
      <c r="Y1188" s="142">
        <f t="shared" si="1625"/>
        <v>475701</v>
      </c>
      <c r="Z1188" s="142">
        <f t="shared" si="1625"/>
        <v>2194516</v>
      </c>
      <c r="AA1188" s="142">
        <f t="shared" si="1625"/>
        <v>1820497</v>
      </c>
      <c r="AB1188" s="279">
        <f t="shared" si="1625"/>
        <v>1645727</v>
      </c>
      <c r="AC1188" s="142">
        <f t="shared" si="1625"/>
        <v>169842227</v>
      </c>
      <c r="AD1188" s="142">
        <f t="shared" si="1625"/>
        <v>121510</v>
      </c>
      <c r="AE1188" s="142">
        <f t="shared" si="1625"/>
        <v>85878</v>
      </c>
      <c r="AF1188" s="142"/>
      <c r="AG1188" s="168" t="s">
        <v>1284</v>
      </c>
      <c r="AH1188" s="144">
        <f>Data!D$734+C1188+D1188+E1188+F1188+G1188+H1188+O1188+T1188+U1188+W1188+X1188+Z1188+AB1188+AC1188</f>
        <v>805546314</v>
      </c>
      <c r="AI1188" s="145">
        <f t="shared" si="294"/>
        <v>43836</v>
      </c>
      <c r="AJ1188" s="144">
        <f t="shared" si="297"/>
        <v>1404</v>
      </c>
      <c r="AK1188" s="142">
        <v>1.0</v>
      </c>
      <c r="AL1188" s="146">
        <f t="shared" si="1039"/>
        <v>1404</v>
      </c>
      <c r="AM1188" s="168">
        <f t="shared" si="1612"/>
        <v>28</v>
      </c>
      <c r="AN1188" s="295"/>
      <c r="AO1188" s="295"/>
      <c r="AP1188" s="295"/>
      <c r="AQ1188" s="295"/>
      <c r="AR1188" s="295"/>
      <c r="AS1188" s="295"/>
      <c r="AT1188" s="295"/>
      <c r="AU1188" s="295"/>
      <c r="AV1188" s="295"/>
      <c r="AW1188" s="295"/>
      <c r="AX1188" s="295"/>
      <c r="AY1188" s="295"/>
      <c r="AZ1188" s="295"/>
      <c r="BA1188" s="295"/>
      <c r="BB1188" s="295"/>
    </row>
    <row r="1189">
      <c r="A1189" s="293" t="str">
        <f>Data!A1105</f>
        <v>Malmö Municipal Council</v>
      </c>
      <c r="B1189" s="140">
        <f>Data!E1105</f>
        <v>43843</v>
      </c>
      <c r="C1189" s="142">
        <f t="shared" si="1620"/>
        <v>7352693</v>
      </c>
      <c r="D1189" s="142">
        <f t="shared" ref="D1189:AC1189" si="1626">D1188</f>
        <v>27541500</v>
      </c>
      <c r="E1189" s="142">
        <f t="shared" si="1626"/>
        <v>6229645</v>
      </c>
      <c r="F1189" s="142">
        <f t="shared" si="1626"/>
        <v>57669311</v>
      </c>
      <c r="G1189" s="279">
        <f t="shared" si="1626"/>
        <v>30817800</v>
      </c>
      <c r="H1189" s="142">
        <f t="shared" si="1626"/>
        <v>2477714</v>
      </c>
      <c r="I1189" s="142">
        <f t="shared" si="1626"/>
        <v>60480000</v>
      </c>
      <c r="J1189" s="142">
        <f t="shared" si="1626"/>
        <v>4894244</v>
      </c>
      <c r="K1189" s="142">
        <f t="shared" si="1626"/>
        <v>13098307</v>
      </c>
      <c r="L1189" s="142">
        <f t="shared" si="1626"/>
        <v>66990000</v>
      </c>
      <c r="M1189" s="142">
        <f t="shared" si="1626"/>
        <v>2154324</v>
      </c>
      <c r="N1189" s="142">
        <f t="shared" si="1626"/>
        <v>46740672</v>
      </c>
      <c r="O1189" s="142">
        <f t="shared" si="1626"/>
        <v>3559100</v>
      </c>
      <c r="P1189" s="142">
        <f t="shared" si="1626"/>
        <v>148000</v>
      </c>
      <c r="Q1189" s="142">
        <f t="shared" si="1626"/>
        <v>8858775</v>
      </c>
      <c r="R1189" s="142">
        <f t="shared" si="1626"/>
        <v>1371373</v>
      </c>
      <c r="S1189" s="142">
        <f t="shared" si="1626"/>
        <v>6147539</v>
      </c>
      <c r="T1189" s="142">
        <f t="shared" si="1626"/>
        <v>45478326</v>
      </c>
      <c r="U1189" s="142">
        <f t="shared" si="1626"/>
        <v>1571714</v>
      </c>
      <c r="V1189" s="142">
        <f t="shared" si="1626"/>
        <v>11465</v>
      </c>
      <c r="W1189" s="142">
        <f t="shared" si="1626"/>
        <v>3110268</v>
      </c>
      <c r="X1189" s="142">
        <f t="shared" si="1626"/>
        <v>91773</v>
      </c>
      <c r="Y1189" s="142">
        <f t="shared" si="1626"/>
        <v>475701</v>
      </c>
      <c r="Z1189" s="142">
        <f t="shared" si="1626"/>
        <v>2194516</v>
      </c>
      <c r="AA1189" s="142">
        <f t="shared" si="1626"/>
        <v>1820497</v>
      </c>
      <c r="AB1189" s="279">
        <f t="shared" si="1626"/>
        <v>1645727</v>
      </c>
      <c r="AC1189" s="142">
        <f t="shared" si="1626"/>
        <v>169842227</v>
      </c>
      <c r="AD1189" s="210">
        <f>Data!D1105+AD1188</f>
        <v>438098</v>
      </c>
      <c r="AE1189" s="142">
        <f>AE1188</f>
        <v>85878</v>
      </c>
      <c r="AF1189" s="142"/>
      <c r="AG1189" s="168" t="s">
        <v>2815</v>
      </c>
      <c r="AH1189" s="144">
        <f>Data!D$734+C1189+D1189+E1189+F1189+G1189+H1189+O1189+T1189+U1189+W1189+X1189+Z1189+AB1189+AC1189</f>
        <v>805546314</v>
      </c>
      <c r="AI1189" s="145">
        <f t="shared" si="294"/>
        <v>43843</v>
      </c>
      <c r="AJ1189" s="144">
        <f t="shared" si="297"/>
        <v>1405</v>
      </c>
      <c r="AK1189" s="142">
        <v>1.0</v>
      </c>
      <c r="AL1189" s="146">
        <f t="shared" si="1039"/>
        <v>1405</v>
      </c>
      <c r="AM1189" s="168">
        <f t="shared" si="1612"/>
        <v>28</v>
      </c>
      <c r="AN1189" s="295"/>
      <c r="AO1189" s="295"/>
      <c r="AP1189" s="295"/>
      <c r="AQ1189" s="295"/>
      <c r="AR1189" s="295"/>
      <c r="AS1189" s="295"/>
      <c r="AT1189" s="295"/>
      <c r="AU1189" s="295"/>
      <c r="AV1189" s="295"/>
      <c r="AW1189" s="295"/>
      <c r="AX1189" s="295"/>
      <c r="AY1189" s="295"/>
      <c r="AZ1189" s="295"/>
      <c r="BA1189" s="295"/>
      <c r="BB1189" s="295"/>
    </row>
    <row r="1190">
      <c r="A1190" s="293" t="str">
        <f>Data!A446</f>
        <v>Nottingham City Council</v>
      </c>
      <c r="B1190" s="140">
        <f>Data!E446</f>
        <v>43843</v>
      </c>
      <c r="C1190" s="142">
        <f t="shared" si="1620"/>
        <v>7352693</v>
      </c>
      <c r="D1190" s="142">
        <f t="shared" ref="D1190:E1190" si="1627">D1189</f>
        <v>27541500</v>
      </c>
      <c r="E1190" s="142">
        <f t="shared" si="1627"/>
        <v>6229645</v>
      </c>
      <c r="F1190" s="296">
        <f>Data!D446+F1189</f>
        <v>57990811</v>
      </c>
      <c r="G1190" s="279">
        <f t="shared" ref="G1190:AE1190" si="1628">G1189</f>
        <v>30817800</v>
      </c>
      <c r="H1190" s="142">
        <f t="shared" si="1628"/>
        <v>2477714</v>
      </c>
      <c r="I1190" s="142">
        <f t="shared" si="1628"/>
        <v>60480000</v>
      </c>
      <c r="J1190" s="142">
        <f t="shared" si="1628"/>
        <v>4894244</v>
      </c>
      <c r="K1190" s="142">
        <f t="shared" si="1628"/>
        <v>13098307</v>
      </c>
      <c r="L1190" s="142">
        <f t="shared" si="1628"/>
        <v>66990000</v>
      </c>
      <c r="M1190" s="142">
        <f t="shared" si="1628"/>
        <v>2154324</v>
      </c>
      <c r="N1190" s="142">
        <f t="shared" si="1628"/>
        <v>46740672</v>
      </c>
      <c r="O1190" s="142">
        <f t="shared" si="1628"/>
        <v>3559100</v>
      </c>
      <c r="P1190" s="142">
        <f t="shared" si="1628"/>
        <v>148000</v>
      </c>
      <c r="Q1190" s="142">
        <f t="shared" si="1628"/>
        <v>8858775</v>
      </c>
      <c r="R1190" s="142">
        <f t="shared" si="1628"/>
        <v>1371373</v>
      </c>
      <c r="S1190" s="142">
        <f t="shared" si="1628"/>
        <v>6147539</v>
      </c>
      <c r="T1190" s="142">
        <f t="shared" si="1628"/>
        <v>45478326</v>
      </c>
      <c r="U1190" s="142">
        <f t="shared" si="1628"/>
        <v>1571714</v>
      </c>
      <c r="V1190" s="142">
        <f t="shared" si="1628"/>
        <v>11465</v>
      </c>
      <c r="W1190" s="142">
        <f t="shared" si="1628"/>
        <v>3110268</v>
      </c>
      <c r="X1190" s="142">
        <f t="shared" si="1628"/>
        <v>91773</v>
      </c>
      <c r="Y1190" s="142">
        <f t="shared" si="1628"/>
        <v>475701</v>
      </c>
      <c r="Z1190" s="142">
        <f t="shared" si="1628"/>
        <v>2194516</v>
      </c>
      <c r="AA1190" s="142">
        <f t="shared" si="1628"/>
        <v>1820497</v>
      </c>
      <c r="AB1190" s="279">
        <f t="shared" si="1628"/>
        <v>1645727</v>
      </c>
      <c r="AC1190" s="142">
        <f t="shared" si="1628"/>
        <v>169842227</v>
      </c>
      <c r="AD1190" s="142">
        <f t="shared" si="1628"/>
        <v>438098</v>
      </c>
      <c r="AE1190" s="142">
        <f t="shared" si="1628"/>
        <v>85878</v>
      </c>
      <c r="AF1190" s="142"/>
      <c r="AG1190" s="168" t="s">
        <v>1284</v>
      </c>
      <c r="AH1190" s="144">
        <f>Data!D$734+C1190+D1190+E1190+F1190+G1190+H1190+O1190+T1190+U1190+W1190+X1190+Z1190+AB1190+AC1190</f>
        <v>805867814</v>
      </c>
      <c r="AI1190" s="145">
        <f t="shared" si="294"/>
        <v>43843</v>
      </c>
      <c r="AJ1190" s="144">
        <f t="shared" si="297"/>
        <v>1406</v>
      </c>
      <c r="AK1190" s="142">
        <v>1.0</v>
      </c>
      <c r="AL1190" s="146">
        <f t="shared" si="1039"/>
        <v>1406</v>
      </c>
      <c r="AM1190" s="168">
        <f t="shared" ref="AM1190:AM1191" si="1631">AM1160</f>
        <v>28</v>
      </c>
      <c r="AN1190" s="295"/>
      <c r="AO1190" s="295"/>
      <c r="AP1190" s="295"/>
      <c r="AQ1190" s="295"/>
      <c r="AR1190" s="295"/>
      <c r="AS1190" s="295"/>
      <c r="AT1190" s="295"/>
      <c r="AU1190" s="295"/>
      <c r="AV1190" s="295"/>
      <c r="AW1190" s="295"/>
      <c r="AX1190" s="295"/>
      <c r="AY1190" s="295"/>
      <c r="AZ1190" s="295"/>
      <c r="BA1190" s="295"/>
      <c r="BB1190" s="295"/>
    </row>
    <row r="1191">
      <c r="A1191" s="293" t="str">
        <f>Data!A399</f>
        <v>Luton Borough Council</v>
      </c>
      <c r="B1191" s="140">
        <f>Data!E399</f>
        <v>43843</v>
      </c>
      <c r="C1191" s="142">
        <f t="shared" si="1620"/>
        <v>7352693</v>
      </c>
      <c r="D1191" s="142">
        <f t="shared" ref="D1191:E1191" si="1629">D1190</f>
        <v>27541500</v>
      </c>
      <c r="E1191" s="142">
        <f t="shared" si="1629"/>
        <v>6229645</v>
      </c>
      <c r="F1191" s="210">
        <f>Data!D399+F1190</f>
        <v>58204920</v>
      </c>
      <c r="G1191" s="142">
        <f t="shared" ref="G1191:AE1191" si="1630">G1190</f>
        <v>30817800</v>
      </c>
      <c r="H1191" s="142">
        <f t="shared" si="1630"/>
        <v>2477714</v>
      </c>
      <c r="I1191" s="142">
        <f t="shared" si="1630"/>
        <v>60480000</v>
      </c>
      <c r="J1191" s="142">
        <f t="shared" si="1630"/>
        <v>4894244</v>
      </c>
      <c r="K1191" s="142">
        <f t="shared" si="1630"/>
        <v>13098307</v>
      </c>
      <c r="L1191" s="142">
        <f t="shared" si="1630"/>
        <v>66990000</v>
      </c>
      <c r="M1191" s="142">
        <f t="shared" si="1630"/>
        <v>2154324</v>
      </c>
      <c r="N1191" s="142">
        <f t="shared" si="1630"/>
        <v>46740672</v>
      </c>
      <c r="O1191" s="142">
        <f t="shared" si="1630"/>
        <v>3559100</v>
      </c>
      <c r="P1191" s="142">
        <f t="shared" si="1630"/>
        <v>148000</v>
      </c>
      <c r="Q1191" s="142">
        <f t="shared" si="1630"/>
        <v>8858775</v>
      </c>
      <c r="R1191" s="142">
        <f t="shared" si="1630"/>
        <v>1371373</v>
      </c>
      <c r="S1191" s="142">
        <f t="shared" si="1630"/>
        <v>6147539</v>
      </c>
      <c r="T1191" s="142">
        <f t="shared" si="1630"/>
        <v>45478326</v>
      </c>
      <c r="U1191" s="142">
        <f t="shared" si="1630"/>
        <v>1571714</v>
      </c>
      <c r="V1191" s="142">
        <f t="shared" si="1630"/>
        <v>11465</v>
      </c>
      <c r="W1191" s="142">
        <f t="shared" si="1630"/>
        <v>3110268</v>
      </c>
      <c r="X1191" s="142">
        <f t="shared" si="1630"/>
        <v>91773</v>
      </c>
      <c r="Y1191" s="142">
        <f t="shared" si="1630"/>
        <v>475701</v>
      </c>
      <c r="Z1191" s="142">
        <f t="shared" si="1630"/>
        <v>2194516</v>
      </c>
      <c r="AA1191" s="142">
        <f t="shared" si="1630"/>
        <v>1820497</v>
      </c>
      <c r="AB1191" s="279">
        <f t="shared" si="1630"/>
        <v>1645727</v>
      </c>
      <c r="AC1191" s="142">
        <f t="shared" si="1630"/>
        <v>169842227</v>
      </c>
      <c r="AD1191" s="142">
        <f t="shared" si="1630"/>
        <v>438098</v>
      </c>
      <c r="AE1191" s="142">
        <f t="shared" si="1630"/>
        <v>85878</v>
      </c>
      <c r="AF1191" s="142"/>
      <c r="AG1191" s="168" t="s">
        <v>1284</v>
      </c>
      <c r="AH1191" s="144">
        <f>Data!D$734+C1191+D1191+E1191+F1191+G1191+H1191+O1191+T1191+U1191+W1191+X1191+Z1191+AB1191+AC1191</f>
        <v>806081923</v>
      </c>
      <c r="AI1191" s="145">
        <f t="shared" si="294"/>
        <v>43843</v>
      </c>
      <c r="AJ1191" s="144">
        <f t="shared" si="297"/>
        <v>1407</v>
      </c>
      <c r="AK1191" s="142">
        <v>1.0</v>
      </c>
      <c r="AL1191" s="146">
        <f t="shared" si="1039"/>
        <v>1407</v>
      </c>
      <c r="AM1191" s="168">
        <f t="shared" si="1631"/>
        <v>28</v>
      </c>
      <c r="AN1191" s="295"/>
      <c r="AO1191" s="295"/>
      <c r="AP1191" s="295"/>
      <c r="AQ1191" s="295"/>
      <c r="AR1191" s="295"/>
      <c r="AS1191" s="295"/>
      <c r="AT1191" s="295"/>
      <c r="AU1191" s="295"/>
      <c r="AV1191" s="295"/>
      <c r="AW1191" s="295"/>
      <c r="AX1191" s="295"/>
      <c r="AY1191" s="295"/>
      <c r="AZ1191" s="295"/>
      <c r="BA1191" s="295"/>
      <c r="BB1191" s="295"/>
    </row>
    <row r="1192">
      <c r="A1192" s="293" t="str">
        <f>Data!A698</f>
        <v>Thunder Bay City Council</v>
      </c>
      <c r="B1192" s="140">
        <f>Data!E698</f>
        <v>43843</v>
      </c>
      <c r="C1192" s="142">
        <f t="shared" si="1620"/>
        <v>7352693</v>
      </c>
      <c r="D1192" s="142">
        <f t="shared" ref="D1192:AE1192" si="1632">D1191</f>
        <v>27541500</v>
      </c>
      <c r="E1192" s="142">
        <f t="shared" si="1632"/>
        <v>6229645</v>
      </c>
      <c r="F1192" s="142">
        <f t="shared" si="1632"/>
        <v>58204920</v>
      </c>
      <c r="G1192" s="176">
        <f t="shared" si="1632"/>
        <v>30817800</v>
      </c>
      <c r="H1192" s="142">
        <f t="shared" si="1632"/>
        <v>2477714</v>
      </c>
      <c r="I1192" s="142">
        <f t="shared" si="1632"/>
        <v>60480000</v>
      </c>
      <c r="J1192" s="142">
        <f t="shared" si="1632"/>
        <v>4894244</v>
      </c>
      <c r="K1192" s="142">
        <f t="shared" si="1632"/>
        <v>13098307</v>
      </c>
      <c r="L1192" s="142">
        <f t="shared" si="1632"/>
        <v>66990000</v>
      </c>
      <c r="M1192" s="142">
        <f t="shared" si="1632"/>
        <v>2154324</v>
      </c>
      <c r="N1192" s="142">
        <f t="shared" si="1632"/>
        <v>46740672</v>
      </c>
      <c r="O1192" s="142">
        <f t="shared" si="1632"/>
        <v>3559100</v>
      </c>
      <c r="P1192" s="142">
        <f t="shared" si="1632"/>
        <v>148000</v>
      </c>
      <c r="Q1192" s="142">
        <f t="shared" si="1632"/>
        <v>8858775</v>
      </c>
      <c r="R1192" s="142">
        <f t="shared" si="1632"/>
        <v>1371373</v>
      </c>
      <c r="S1192" s="142">
        <f t="shared" si="1632"/>
        <v>6147539</v>
      </c>
      <c r="T1192" s="142">
        <f t="shared" si="1632"/>
        <v>45478326</v>
      </c>
      <c r="U1192" s="142">
        <f t="shared" si="1632"/>
        <v>1571714</v>
      </c>
      <c r="V1192" s="142">
        <f t="shared" si="1632"/>
        <v>11465</v>
      </c>
      <c r="W1192" s="142">
        <f t="shared" si="1632"/>
        <v>3110268</v>
      </c>
      <c r="X1192" s="142">
        <f t="shared" si="1632"/>
        <v>91773</v>
      </c>
      <c r="Y1192" s="142">
        <f t="shared" si="1632"/>
        <v>475701</v>
      </c>
      <c r="Z1192" s="142">
        <f t="shared" si="1632"/>
        <v>2194516</v>
      </c>
      <c r="AA1192" s="142">
        <f t="shared" si="1632"/>
        <v>1820497</v>
      </c>
      <c r="AB1192" s="279">
        <f t="shared" si="1632"/>
        <v>1645727</v>
      </c>
      <c r="AC1192" s="142">
        <f t="shared" si="1632"/>
        <v>169842227</v>
      </c>
      <c r="AD1192" s="142">
        <f t="shared" si="1632"/>
        <v>438098</v>
      </c>
      <c r="AE1192" s="142">
        <f t="shared" si="1632"/>
        <v>85878</v>
      </c>
      <c r="AF1192" s="142"/>
      <c r="AG1192" s="168" t="s">
        <v>1206</v>
      </c>
      <c r="AH1192" s="144">
        <f>Data!D$734+C1192+D1192+E1192+F1192+G1192+H1192+O1192+T1192+U1192+W1192+X1192+Z1192+AB1192+AC1192</f>
        <v>806081923</v>
      </c>
      <c r="AI1192" s="145">
        <f t="shared" si="294"/>
        <v>43843</v>
      </c>
      <c r="AJ1192" s="144">
        <f t="shared" si="297"/>
        <v>1408</v>
      </c>
      <c r="AK1192" s="142">
        <v>1.0</v>
      </c>
      <c r="AL1192" s="146">
        <f t="shared" si="1039"/>
        <v>1408</v>
      </c>
      <c r="AM1192" s="168">
        <f t="shared" ref="AM1192:AM1194" si="1634">AM1160</f>
        <v>28</v>
      </c>
      <c r="AN1192" s="295"/>
      <c r="AO1192" s="295"/>
      <c r="AP1192" s="295"/>
      <c r="AQ1192" s="295"/>
      <c r="AR1192" s="295"/>
      <c r="AS1192" s="295"/>
      <c r="AT1192" s="295"/>
      <c r="AU1192" s="295"/>
      <c r="AV1192" s="295"/>
      <c r="AW1192" s="295"/>
      <c r="AX1192" s="295"/>
      <c r="AY1192" s="295"/>
      <c r="AZ1192" s="295"/>
      <c r="BA1192" s="295"/>
      <c r="BB1192" s="295"/>
    </row>
    <row r="1193">
      <c r="A1193" s="293" t="str">
        <f>Data!A646</f>
        <v>Goderich Town Council</v>
      </c>
      <c r="B1193" s="140">
        <f>Data!E646</f>
        <v>43843</v>
      </c>
      <c r="C1193" s="142">
        <f t="shared" si="1620"/>
        <v>7352693</v>
      </c>
      <c r="D1193" s="142">
        <f t="shared" ref="D1193:AE1193" si="1633">D1192</f>
        <v>27541500</v>
      </c>
      <c r="E1193" s="142">
        <f t="shared" si="1633"/>
        <v>6229645</v>
      </c>
      <c r="F1193" s="142">
        <f t="shared" si="1633"/>
        <v>58204920</v>
      </c>
      <c r="G1193" s="176">
        <f t="shared" si="1633"/>
        <v>30817800</v>
      </c>
      <c r="H1193" s="142">
        <f t="shared" si="1633"/>
        <v>2477714</v>
      </c>
      <c r="I1193" s="142">
        <f t="shared" si="1633"/>
        <v>60480000</v>
      </c>
      <c r="J1193" s="142">
        <f t="shared" si="1633"/>
        <v>4894244</v>
      </c>
      <c r="K1193" s="142">
        <f t="shared" si="1633"/>
        <v>13098307</v>
      </c>
      <c r="L1193" s="142">
        <f t="shared" si="1633"/>
        <v>66990000</v>
      </c>
      <c r="M1193" s="142">
        <f t="shared" si="1633"/>
        <v>2154324</v>
      </c>
      <c r="N1193" s="142">
        <f t="shared" si="1633"/>
        <v>46740672</v>
      </c>
      <c r="O1193" s="142">
        <f t="shared" si="1633"/>
        <v>3559100</v>
      </c>
      <c r="P1193" s="142">
        <f t="shared" si="1633"/>
        <v>148000</v>
      </c>
      <c r="Q1193" s="142">
        <f t="shared" si="1633"/>
        <v>8858775</v>
      </c>
      <c r="R1193" s="142">
        <f t="shared" si="1633"/>
        <v>1371373</v>
      </c>
      <c r="S1193" s="142">
        <f t="shared" si="1633"/>
        <v>6147539</v>
      </c>
      <c r="T1193" s="142">
        <f t="shared" si="1633"/>
        <v>45478326</v>
      </c>
      <c r="U1193" s="142">
        <f t="shared" si="1633"/>
        <v>1571714</v>
      </c>
      <c r="V1193" s="142">
        <f t="shared" si="1633"/>
        <v>11465</v>
      </c>
      <c r="W1193" s="142">
        <f t="shared" si="1633"/>
        <v>3110268</v>
      </c>
      <c r="X1193" s="142">
        <f t="shared" si="1633"/>
        <v>91773</v>
      </c>
      <c r="Y1193" s="142">
        <f t="shared" si="1633"/>
        <v>475701</v>
      </c>
      <c r="Z1193" s="142">
        <f t="shared" si="1633"/>
        <v>2194516</v>
      </c>
      <c r="AA1193" s="142">
        <f t="shared" si="1633"/>
        <v>1820497</v>
      </c>
      <c r="AB1193" s="279">
        <f t="shared" si="1633"/>
        <v>1645727</v>
      </c>
      <c r="AC1193" s="142">
        <f t="shared" si="1633"/>
        <v>169842227</v>
      </c>
      <c r="AD1193" s="142">
        <f t="shared" si="1633"/>
        <v>438098</v>
      </c>
      <c r="AE1193" s="142">
        <f t="shared" si="1633"/>
        <v>85878</v>
      </c>
      <c r="AF1193" s="142"/>
      <c r="AG1193" s="168" t="s">
        <v>1206</v>
      </c>
      <c r="AH1193" s="144">
        <f>Data!D$734+C1193+D1193+E1193+F1193+G1193+H1193+O1193+T1193+U1193+W1193+X1193+Z1193+AB1193+AC1193</f>
        <v>806081923</v>
      </c>
      <c r="AI1193" s="145">
        <f t="shared" si="294"/>
        <v>43843</v>
      </c>
      <c r="AJ1193" s="144">
        <f t="shared" si="297"/>
        <v>1409</v>
      </c>
      <c r="AK1193" s="142">
        <v>1.0</v>
      </c>
      <c r="AL1193" s="146">
        <f t="shared" si="1039"/>
        <v>1409</v>
      </c>
      <c r="AM1193" s="168">
        <f t="shared" si="1634"/>
        <v>28</v>
      </c>
      <c r="AN1193" s="295"/>
      <c r="AO1193" s="295"/>
      <c r="AP1193" s="295"/>
      <c r="AQ1193" s="295"/>
      <c r="AR1193" s="295"/>
      <c r="AS1193" s="295"/>
      <c r="AT1193" s="295"/>
      <c r="AU1193" s="295"/>
      <c r="AV1193" s="295"/>
      <c r="AW1193" s="295"/>
      <c r="AX1193" s="295"/>
      <c r="AY1193" s="295"/>
      <c r="AZ1193" s="295"/>
      <c r="BA1193" s="295"/>
      <c r="BB1193" s="295"/>
    </row>
    <row r="1194">
      <c r="A1194" s="293" t="str">
        <f>Data!A668</f>
        <v>Newmarket Town Council</v>
      </c>
      <c r="B1194" s="140">
        <f>Data!E668</f>
        <v>43843</v>
      </c>
      <c r="C1194" s="142">
        <f t="shared" si="1620"/>
        <v>7352693</v>
      </c>
      <c r="D1194" s="142">
        <f t="shared" ref="D1194:AE1194" si="1635">D1193</f>
        <v>27541500</v>
      </c>
      <c r="E1194" s="142">
        <f t="shared" si="1635"/>
        <v>6229645</v>
      </c>
      <c r="F1194" s="142">
        <f t="shared" si="1635"/>
        <v>58204920</v>
      </c>
      <c r="G1194" s="176">
        <f t="shared" si="1635"/>
        <v>30817800</v>
      </c>
      <c r="H1194" s="142">
        <f t="shared" si="1635"/>
        <v>2477714</v>
      </c>
      <c r="I1194" s="142">
        <f t="shared" si="1635"/>
        <v>60480000</v>
      </c>
      <c r="J1194" s="142">
        <f t="shared" si="1635"/>
        <v>4894244</v>
      </c>
      <c r="K1194" s="142">
        <f t="shared" si="1635"/>
        <v>13098307</v>
      </c>
      <c r="L1194" s="142">
        <f t="shared" si="1635"/>
        <v>66990000</v>
      </c>
      <c r="M1194" s="142">
        <f t="shared" si="1635"/>
        <v>2154324</v>
      </c>
      <c r="N1194" s="142">
        <f t="shared" si="1635"/>
        <v>46740672</v>
      </c>
      <c r="O1194" s="142">
        <f t="shared" si="1635"/>
        <v>3559100</v>
      </c>
      <c r="P1194" s="142">
        <f t="shared" si="1635"/>
        <v>148000</v>
      </c>
      <c r="Q1194" s="142">
        <f t="shared" si="1635"/>
        <v>8858775</v>
      </c>
      <c r="R1194" s="142">
        <f t="shared" si="1635"/>
        <v>1371373</v>
      </c>
      <c r="S1194" s="142">
        <f t="shared" si="1635"/>
        <v>6147539</v>
      </c>
      <c r="T1194" s="142">
        <f t="shared" si="1635"/>
        <v>45478326</v>
      </c>
      <c r="U1194" s="142">
        <f t="shared" si="1635"/>
        <v>1571714</v>
      </c>
      <c r="V1194" s="142">
        <f t="shared" si="1635"/>
        <v>11465</v>
      </c>
      <c r="W1194" s="142">
        <f t="shared" si="1635"/>
        <v>3110268</v>
      </c>
      <c r="X1194" s="142">
        <f t="shared" si="1635"/>
        <v>91773</v>
      </c>
      <c r="Y1194" s="142">
        <f t="shared" si="1635"/>
        <v>475701</v>
      </c>
      <c r="Z1194" s="142">
        <f t="shared" si="1635"/>
        <v>2194516</v>
      </c>
      <c r="AA1194" s="142">
        <f t="shared" si="1635"/>
        <v>1820497</v>
      </c>
      <c r="AB1194" s="279">
        <f t="shared" si="1635"/>
        <v>1645727</v>
      </c>
      <c r="AC1194" s="142">
        <f t="shared" si="1635"/>
        <v>169842227</v>
      </c>
      <c r="AD1194" s="142">
        <f t="shared" si="1635"/>
        <v>438098</v>
      </c>
      <c r="AE1194" s="142">
        <f t="shared" si="1635"/>
        <v>85878</v>
      </c>
      <c r="AF1194" s="142"/>
      <c r="AG1194" s="168" t="s">
        <v>1206</v>
      </c>
      <c r="AH1194" s="144">
        <f>Data!D$734+C1194+D1194+E1194+F1194+G1194+H1194+O1194+T1194+U1194+W1194+X1194+Z1194+AB1194+AC1194</f>
        <v>806081923</v>
      </c>
      <c r="AI1194" s="145">
        <f t="shared" si="294"/>
        <v>43843</v>
      </c>
      <c r="AJ1194" s="144">
        <f t="shared" si="297"/>
        <v>1410</v>
      </c>
      <c r="AK1194" s="142">
        <v>1.0</v>
      </c>
      <c r="AL1194" s="146">
        <f t="shared" si="1039"/>
        <v>1410</v>
      </c>
      <c r="AM1194" s="168">
        <f t="shared" si="1634"/>
        <v>28</v>
      </c>
      <c r="AN1194" s="295"/>
      <c r="AO1194" s="295"/>
      <c r="AP1194" s="295"/>
      <c r="AQ1194" s="295"/>
      <c r="AR1194" s="295"/>
      <c r="AS1194" s="295"/>
      <c r="AT1194" s="295"/>
      <c r="AU1194" s="295"/>
      <c r="AV1194" s="295"/>
      <c r="AW1194" s="295"/>
      <c r="AX1194" s="295"/>
      <c r="AY1194" s="295"/>
      <c r="AZ1194" s="295"/>
      <c r="BA1194" s="295"/>
      <c r="BB1194" s="295"/>
    </row>
    <row r="1195">
      <c r="A1195" s="293" t="str">
        <f>Data!A712</f>
        <v>White Rock City Council</v>
      </c>
      <c r="B1195" s="140">
        <f>Data!E712</f>
        <v>43843</v>
      </c>
      <c r="C1195" s="142">
        <f t="shared" si="1620"/>
        <v>7352693</v>
      </c>
      <c r="D1195" s="142">
        <f t="shared" ref="D1195:AE1195" si="1636">D1194</f>
        <v>27541500</v>
      </c>
      <c r="E1195" s="142">
        <f t="shared" si="1636"/>
        <v>6229645</v>
      </c>
      <c r="F1195" s="142">
        <f t="shared" si="1636"/>
        <v>58204920</v>
      </c>
      <c r="G1195" s="176">
        <f t="shared" si="1636"/>
        <v>30817800</v>
      </c>
      <c r="H1195" s="142">
        <f t="shared" si="1636"/>
        <v>2477714</v>
      </c>
      <c r="I1195" s="142">
        <f t="shared" si="1636"/>
        <v>60480000</v>
      </c>
      <c r="J1195" s="142">
        <f t="shared" si="1636"/>
        <v>4894244</v>
      </c>
      <c r="K1195" s="142">
        <f t="shared" si="1636"/>
        <v>13098307</v>
      </c>
      <c r="L1195" s="142">
        <f t="shared" si="1636"/>
        <v>66990000</v>
      </c>
      <c r="M1195" s="142">
        <f t="shared" si="1636"/>
        <v>2154324</v>
      </c>
      <c r="N1195" s="142">
        <f t="shared" si="1636"/>
        <v>46740672</v>
      </c>
      <c r="O1195" s="142">
        <f t="shared" si="1636"/>
        <v>3559100</v>
      </c>
      <c r="P1195" s="142">
        <f t="shared" si="1636"/>
        <v>148000</v>
      </c>
      <c r="Q1195" s="142">
        <f t="shared" si="1636"/>
        <v>8858775</v>
      </c>
      <c r="R1195" s="142">
        <f t="shared" si="1636"/>
        <v>1371373</v>
      </c>
      <c r="S1195" s="142">
        <f t="shared" si="1636"/>
        <v>6147539</v>
      </c>
      <c r="T1195" s="142">
        <f t="shared" si="1636"/>
        <v>45478326</v>
      </c>
      <c r="U1195" s="142">
        <f t="shared" si="1636"/>
        <v>1571714</v>
      </c>
      <c r="V1195" s="142">
        <f t="shared" si="1636"/>
        <v>11465</v>
      </c>
      <c r="W1195" s="142">
        <f t="shared" si="1636"/>
        <v>3110268</v>
      </c>
      <c r="X1195" s="142">
        <f t="shared" si="1636"/>
        <v>91773</v>
      </c>
      <c r="Y1195" s="142">
        <f t="shared" si="1636"/>
        <v>475701</v>
      </c>
      <c r="Z1195" s="142">
        <f t="shared" si="1636"/>
        <v>2194516</v>
      </c>
      <c r="AA1195" s="142">
        <f t="shared" si="1636"/>
        <v>1820497</v>
      </c>
      <c r="AB1195" s="279">
        <f t="shared" si="1636"/>
        <v>1645727</v>
      </c>
      <c r="AC1195" s="142">
        <f t="shared" si="1636"/>
        <v>169842227</v>
      </c>
      <c r="AD1195" s="142">
        <f t="shared" si="1636"/>
        <v>438098</v>
      </c>
      <c r="AE1195" s="142">
        <f t="shared" si="1636"/>
        <v>85878</v>
      </c>
      <c r="AF1195" s="142"/>
      <c r="AG1195" s="168" t="s">
        <v>1206</v>
      </c>
      <c r="AH1195" s="144">
        <f>Data!D$734+C1195+D1195+E1195+F1195+G1195+H1195+O1195+T1195+U1195+W1195+X1195+Z1195+AB1195+AC1195</f>
        <v>806081923</v>
      </c>
      <c r="AI1195" s="145">
        <f t="shared" si="294"/>
        <v>43843</v>
      </c>
      <c r="AJ1195" s="144">
        <f t="shared" si="297"/>
        <v>1411</v>
      </c>
      <c r="AK1195" s="142">
        <v>1.0</v>
      </c>
      <c r="AL1195" s="146">
        <f t="shared" si="1039"/>
        <v>1411</v>
      </c>
      <c r="AM1195" s="168">
        <f>AM1166</f>
        <v>28</v>
      </c>
      <c r="AN1195" s="295"/>
      <c r="AO1195" s="295"/>
      <c r="AP1195" s="295"/>
      <c r="AQ1195" s="295"/>
      <c r="AR1195" s="295"/>
      <c r="AS1195" s="295"/>
      <c r="AT1195" s="295"/>
      <c r="AU1195" s="295"/>
      <c r="AV1195" s="295"/>
      <c r="AW1195" s="295"/>
      <c r="AX1195" s="295"/>
      <c r="AY1195" s="295"/>
      <c r="AZ1195" s="295"/>
      <c r="BA1195" s="295"/>
      <c r="BB1195" s="295"/>
    </row>
    <row r="1196">
      <c r="A1196" s="293" t="str">
        <f>Data!A1209</f>
        <v>Santa Rosa City Council</v>
      </c>
      <c r="B1196" s="140">
        <f>Data!E1209</f>
        <v>43844</v>
      </c>
      <c r="C1196" s="142">
        <f t="shared" si="1620"/>
        <v>7352693</v>
      </c>
      <c r="D1196" s="176">
        <f t="shared" ref="D1196:AE1196" si="1637">D1195</f>
        <v>27541500</v>
      </c>
      <c r="E1196" s="142">
        <f t="shared" si="1637"/>
        <v>6229645</v>
      </c>
      <c r="F1196" s="142">
        <f t="shared" si="1637"/>
        <v>58204920</v>
      </c>
      <c r="G1196" s="142">
        <f t="shared" si="1637"/>
        <v>30817800</v>
      </c>
      <c r="H1196" s="142">
        <f t="shared" si="1637"/>
        <v>2477714</v>
      </c>
      <c r="I1196" s="142">
        <f t="shared" si="1637"/>
        <v>60480000</v>
      </c>
      <c r="J1196" s="142">
        <f t="shared" si="1637"/>
        <v>4894244</v>
      </c>
      <c r="K1196" s="142">
        <f t="shared" si="1637"/>
        <v>13098307</v>
      </c>
      <c r="L1196" s="142">
        <f t="shared" si="1637"/>
        <v>66990000</v>
      </c>
      <c r="M1196" s="142">
        <f t="shared" si="1637"/>
        <v>2154324</v>
      </c>
      <c r="N1196" s="142">
        <f t="shared" si="1637"/>
        <v>46740672</v>
      </c>
      <c r="O1196" s="142">
        <f t="shared" si="1637"/>
        <v>3559100</v>
      </c>
      <c r="P1196" s="142">
        <f t="shared" si="1637"/>
        <v>148000</v>
      </c>
      <c r="Q1196" s="142">
        <f t="shared" si="1637"/>
        <v>8858775</v>
      </c>
      <c r="R1196" s="142">
        <f t="shared" si="1637"/>
        <v>1371373</v>
      </c>
      <c r="S1196" s="142">
        <f t="shared" si="1637"/>
        <v>6147539</v>
      </c>
      <c r="T1196" s="142">
        <f t="shared" si="1637"/>
        <v>45478326</v>
      </c>
      <c r="U1196" s="142">
        <f t="shared" si="1637"/>
        <v>1571714</v>
      </c>
      <c r="V1196" s="142">
        <f t="shared" si="1637"/>
        <v>11465</v>
      </c>
      <c r="W1196" s="142">
        <f t="shared" si="1637"/>
        <v>3110268</v>
      </c>
      <c r="X1196" s="142">
        <f t="shared" si="1637"/>
        <v>91773</v>
      </c>
      <c r="Y1196" s="142">
        <f t="shared" si="1637"/>
        <v>475701</v>
      </c>
      <c r="Z1196" s="142">
        <f t="shared" si="1637"/>
        <v>2194516</v>
      </c>
      <c r="AA1196" s="142">
        <f t="shared" si="1637"/>
        <v>1820497</v>
      </c>
      <c r="AB1196" s="279">
        <f t="shared" si="1637"/>
        <v>1645727</v>
      </c>
      <c r="AC1196" s="142">
        <f t="shared" si="1637"/>
        <v>169842227</v>
      </c>
      <c r="AD1196" s="142">
        <f t="shared" si="1637"/>
        <v>438098</v>
      </c>
      <c r="AE1196" s="142">
        <f t="shared" si="1637"/>
        <v>85878</v>
      </c>
      <c r="AF1196" s="142"/>
      <c r="AG1196" s="168" t="s">
        <v>1206</v>
      </c>
      <c r="AH1196" s="144">
        <f>Data!D$734+C1196+D1196+E1196+F1196+G1196+H1196+O1196+T1196+U1196+W1196+X1196+Z1196+AB1196+AC1196</f>
        <v>806081923</v>
      </c>
      <c r="AI1196" s="145">
        <f t="shared" si="294"/>
        <v>43844</v>
      </c>
      <c r="AJ1196" s="144">
        <f t="shared" si="297"/>
        <v>1412</v>
      </c>
      <c r="AK1196" s="142">
        <v>1.0</v>
      </c>
      <c r="AL1196" s="146">
        <f t="shared" si="1039"/>
        <v>1412</v>
      </c>
      <c r="AM1196" s="168">
        <f>AM1168</f>
        <v>28</v>
      </c>
      <c r="AN1196" s="295"/>
      <c r="AO1196" s="295"/>
      <c r="AP1196" s="295"/>
      <c r="AQ1196" s="295"/>
      <c r="AR1196" s="295"/>
      <c r="AS1196" s="295"/>
      <c r="AT1196" s="295"/>
      <c r="AU1196" s="295"/>
      <c r="AV1196" s="295"/>
      <c r="AW1196" s="295"/>
      <c r="AX1196" s="295"/>
      <c r="AY1196" s="295"/>
      <c r="AZ1196" s="295"/>
      <c r="BA1196" s="295"/>
      <c r="BB1196" s="295"/>
    </row>
    <row r="1197">
      <c r="A1197" s="293" t="str">
        <f>Data!A1145</f>
        <v>Boston City Council</v>
      </c>
      <c r="B1197" s="140">
        <f>Data!E1145</f>
        <v>43845</v>
      </c>
      <c r="C1197" s="142">
        <f t="shared" si="1620"/>
        <v>7352693</v>
      </c>
      <c r="D1197" s="210">
        <f>Data!D1145+D1196</f>
        <v>28236083</v>
      </c>
      <c r="E1197" s="142">
        <f t="shared" ref="E1197:AE1197" si="1638">E1196</f>
        <v>6229645</v>
      </c>
      <c r="F1197" s="142">
        <f t="shared" si="1638"/>
        <v>58204920</v>
      </c>
      <c r="G1197" s="142">
        <f t="shared" si="1638"/>
        <v>30817800</v>
      </c>
      <c r="H1197" s="142">
        <f t="shared" si="1638"/>
        <v>2477714</v>
      </c>
      <c r="I1197" s="142">
        <f t="shared" si="1638"/>
        <v>60480000</v>
      </c>
      <c r="J1197" s="142">
        <f t="shared" si="1638"/>
        <v>4894244</v>
      </c>
      <c r="K1197" s="142">
        <f t="shared" si="1638"/>
        <v>13098307</v>
      </c>
      <c r="L1197" s="142">
        <f t="shared" si="1638"/>
        <v>66990000</v>
      </c>
      <c r="M1197" s="142">
        <f t="shared" si="1638"/>
        <v>2154324</v>
      </c>
      <c r="N1197" s="142">
        <f t="shared" si="1638"/>
        <v>46740672</v>
      </c>
      <c r="O1197" s="142">
        <f t="shared" si="1638"/>
        <v>3559100</v>
      </c>
      <c r="P1197" s="142">
        <f t="shared" si="1638"/>
        <v>148000</v>
      </c>
      <c r="Q1197" s="142">
        <f t="shared" si="1638"/>
        <v>8858775</v>
      </c>
      <c r="R1197" s="142">
        <f t="shared" si="1638"/>
        <v>1371373</v>
      </c>
      <c r="S1197" s="142">
        <f t="shared" si="1638"/>
        <v>6147539</v>
      </c>
      <c r="T1197" s="142">
        <f t="shared" si="1638"/>
        <v>45478326</v>
      </c>
      <c r="U1197" s="142">
        <f t="shared" si="1638"/>
        <v>1571714</v>
      </c>
      <c r="V1197" s="142">
        <f t="shared" si="1638"/>
        <v>11465</v>
      </c>
      <c r="W1197" s="142">
        <f t="shared" si="1638"/>
        <v>3110268</v>
      </c>
      <c r="X1197" s="142">
        <f t="shared" si="1638"/>
        <v>91773</v>
      </c>
      <c r="Y1197" s="142">
        <f t="shared" si="1638"/>
        <v>475701</v>
      </c>
      <c r="Z1197" s="142">
        <f t="shared" si="1638"/>
        <v>2194516</v>
      </c>
      <c r="AA1197" s="142">
        <f t="shared" si="1638"/>
        <v>1820497</v>
      </c>
      <c r="AB1197" s="279">
        <f t="shared" si="1638"/>
        <v>1645727</v>
      </c>
      <c r="AC1197" s="142">
        <f t="shared" si="1638"/>
        <v>169842227</v>
      </c>
      <c r="AD1197" s="142">
        <f t="shared" si="1638"/>
        <v>438098</v>
      </c>
      <c r="AE1197" s="142">
        <f t="shared" si="1638"/>
        <v>85878</v>
      </c>
      <c r="AF1197" s="142"/>
      <c r="AG1197" s="168" t="s">
        <v>996</v>
      </c>
      <c r="AH1197" s="144">
        <f>Data!D$734+C1197+D1197+E1197+F1197+G1197+H1197+O1197+T1197+U1197+W1197+X1197+Z1197+AB1197+AC1197</f>
        <v>806776506</v>
      </c>
      <c r="AI1197" s="145">
        <f t="shared" si="294"/>
        <v>43845</v>
      </c>
      <c r="AJ1197" s="144">
        <f t="shared" si="297"/>
        <v>1413</v>
      </c>
      <c r="AK1197" s="142">
        <v>1.0</v>
      </c>
      <c r="AL1197" s="146">
        <f t="shared" si="1039"/>
        <v>1413</v>
      </c>
      <c r="AM1197" s="168">
        <f t="shared" ref="AM1197:AM1198" si="1640">AM1168</f>
        <v>28</v>
      </c>
      <c r="AN1197" s="295"/>
      <c r="AO1197" s="295"/>
      <c r="AP1197" s="295"/>
      <c r="AQ1197" s="295"/>
      <c r="AR1197" s="295"/>
      <c r="AS1197" s="295"/>
      <c r="AT1197" s="295"/>
      <c r="AU1197" s="295"/>
      <c r="AV1197" s="295"/>
      <c r="AW1197" s="295"/>
      <c r="AX1197" s="295"/>
      <c r="AY1197" s="295"/>
      <c r="AZ1197" s="295"/>
      <c r="BA1197" s="295"/>
      <c r="BB1197" s="295"/>
    </row>
    <row r="1198">
      <c r="A1198" s="293" t="str">
        <f>Data!A336</f>
        <v>Hillingdon Borough Council</v>
      </c>
      <c r="B1198" s="140">
        <f>Data!E336</f>
        <v>43846</v>
      </c>
      <c r="C1198" s="142">
        <f t="shared" si="1620"/>
        <v>7352693</v>
      </c>
      <c r="D1198" s="142">
        <f t="shared" ref="D1198:AE1198" si="1639">D1197</f>
        <v>28236083</v>
      </c>
      <c r="E1198" s="142">
        <f t="shared" si="1639"/>
        <v>6229645</v>
      </c>
      <c r="F1198" s="176">
        <f t="shared" si="1639"/>
        <v>58204920</v>
      </c>
      <c r="G1198" s="142">
        <f t="shared" si="1639"/>
        <v>30817800</v>
      </c>
      <c r="H1198" s="142">
        <f t="shared" si="1639"/>
        <v>2477714</v>
      </c>
      <c r="I1198" s="142">
        <f t="shared" si="1639"/>
        <v>60480000</v>
      </c>
      <c r="J1198" s="142">
        <f t="shared" si="1639"/>
        <v>4894244</v>
      </c>
      <c r="K1198" s="142">
        <f t="shared" si="1639"/>
        <v>13098307</v>
      </c>
      <c r="L1198" s="142">
        <f t="shared" si="1639"/>
        <v>66990000</v>
      </c>
      <c r="M1198" s="142">
        <f t="shared" si="1639"/>
        <v>2154324</v>
      </c>
      <c r="N1198" s="142">
        <f t="shared" si="1639"/>
        <v>46740672</v>
      </c>
      <c r="O1198" s="142">
        <f t="shared" si="1639"/>
        <v>3559100</v>
      </c>
      <c r="P1198" s="142">
        <f t="shared" si="1639"/>
        <v>148000</v>
      </c>
      <c r="Q1198" s="142">
        <f t="shared" si="1639"/>
        <v>8858775</v>
      </c>
      <c r="R1198" s="142">
        <f t="shared" si="1639"/>
        <v>1371373</v>
      </c>
      <c r="S1198" s="142">
        <f t="shared" si="1639"/>
        <v>6147539</v>
      </c>
      <c r="T1198" s="142">
        <f t="shared" si="1639"/>
        <v>45478326</v>
      </c>
      <c r="U1198" s="142">
        <f t="shared" si="1639"/>
        <v>1571714</v>
      </c>
      <c r="V1198" s="142">
        <f t="shared" si="1639"/>
        <v>11465</v>
      </c>
      <c r="W1198" s="142">
        <f t="shared" si="1639"/>
        <v>3110268</v>
      </c>
      <c r="X1198" s="142">
        <f t="shared" si="1639"/>
        <v>91773</v>
      </c>
      <c r="Y1198" s="142">
        <f t="shared" si="1639"/>
        <v>475701</v>
      </c>
      <c r="Z1198" s="142">
        <f t="shared" si="1639"/>
        <v>2194516</v>
      </c>
      <c r="AA1198" s="142">
        <f t="shared" si="1639"/>
        <v>1820497</v>
      </c>
      <c r="AB1198" s="279">
        <f t="shared" si="1639"/>
        <v>1645727</v>
      </c>
      <c r="AC1198" s="142">
        <f t="shared" si="1639"/>
        <v>169842227</v>
      </c>
      <c r="AD1198" s="142">
        <f t="shared" si="1639"/>
        <v>438098</v>
      </c>
      <c r="AE1198" s="142">
        <f t="shared" si="1639"/>
        <v>85878</v>
      </c>
      <c r="AF1198" s="142"/>
      <c r="AG1198" s="168" t="s">
        <v>1284</v>
      </c>
      <c r="AH1198" s="144">
        <f>Data!D$734+C1198+D1198+E1198+F1198+G1198+H1198+O1198+T1198+U1198+W1198+X1198+Z1198+AB1198+AC1198</f>
        <v>806776506</v>
      </c>
      <c r="AI1198" s="145">
        <f t="shared" si="294"/>
        <v>43846</v>
      </c>
      <c r="AJ1198" s="144">
        <f t="shared" si="297"/>
        <v>1414</v>
      </c>
      <c r="AK1198" s="142">
        <v>1.0</v>
      </c>
      <c r="AL1198" s="146">
        <f t="shared" si="1039"/>
        <v>1414</v>
      </c>
      <c r="AM1198" s="168">
        <f t="shared" si="1640"/>
        <v>28</v>
      </c>
      <c r="AN1198" s="295"/>
      <c r="AO1198" s="295"/>
      <c r="AP1198" s="295"/>
      <c r="AQ1198" s="295"/>
      <c r="AR1198" s="295"/>
      <c r="AS1198" s="295"/>
      <c r="AT1198" s="295"/>
      <c r="AU1198" s="295"/>
      <c r="AV1198" s="295"/>
      <c r="AW1198" s="295"/>
      <c r="AX1198" s="295"/>
      <c r="AY1198" s="295"/>
      <c r="AZ1198" s="295"/>
      <c r="BA1198" s="295"/>
      <c r="BB1198" s="295"/>
    </row>
    <row r="1199">
      <c r="A1199" s="293" t="str">
        <f>Data!A306</f>
        <v>Godmanchester Town Council</v>
      </c>
      <c r="B1199" s="140">
        <f>Data!E306</f>
        <v>43846</v>
      </c>
      <c r="C1199" s="142">
        <f t="shared" si="1620"/>
        <v>7352693</v>
      </c>
      <c r="D1199" s="142">
        <f t="shared" ref="D1199:AE1199" si="1641">D1198</f>
        <v>28236083</v>
      </c>
      <c r="E1199" s="142">
        <f t="shared" si="1641"/>
        <v>6229645</v>
      </c>
      <c r="F1199" s="176">
        <f t="shared" si="1641"/>
        <v>58204920</v>
      </c>
      <c r="G1199" s="142">
        <f t="shared" si="1641"/>
        <v>30817800</v>
      </c>
      <c r="H1199" s="142">
        <f t="shared" si="1641"/>
        <v>2477714</v>
      </c>
      <c r="I1199" s="142">
        <f t="shared" si="1641"/>
        <v>60480000</v>
      </c>
      <c r="J1199" s="142">
        <f t="shared" si="1641"/>
        <v>4894244</v>
      </c>
      <c r="K1199" s="142">
        <f t="shared" si="1641"/>
        <v>13098307</v>
      </c>
      <c r="L1199" s="142">
        <f t="shared" si="1641"/>
        <v>66990000</v>
      </c>
      <c r="M1199" s="142">
        <f t="shared" si="1641"/>
        <v>2154324</v>
      </c>
      <c r="N1199" s="142">
        <f t="shared" si="1641"/>
        <v>46740672</v>
      </c>
      <c r="O1199" s="142">
        <f t="shared" si="1641"/>
        <v>3559100</v>
      </c>
      <c r="P1199" s="142">
        <f t="shared" si="1641"/>
        <v>148000</v>
      </c>
      <c r="Q1199" s="142">
        <f t="shared" si="1641"/>
        <v>8858775</v>
      </c>
      <c r="R1199" s="142">
        <f t="shared" si="1641"/>
        <v>1371373</v>
      </c>
      <c r="S1199" s="142">
        <f t="shared" si="1641"/>
        <v>6147539</v>
      </c>
      <c r="T1199" s="142">
        <f t="shared" si="1641"/>
        <v>45478326</v>
      </c>
      <c r="U1199" s="142">
        <f t="shared" si="1641"/>
        <v>1571714</v>
      </c>
      <c r="V1199" s="142">
        <f t="shared" si="1641"/>
        <v>11465</v>
      </c>
      <c r="W1199" s="142">
        <f t="shared" si="1641"/>
        <v>3110268</v>
      </c>
      <c r="X1199" s="142">
        <f t="shared" si="1641"/>
        <v>91773</v>
      </c>
      <c r="Y1199" s="142">
        <f t="shared" si="1641"/>
        <v>475701</v>
      </c>
      <c r="Z1199" s="142">
        <f t="shared" si="1641"/>
        <v>2194516</v>
      </c>
      <c r="AA1199" s="142">
        <f t="shared" si="1641"/>
        <v>1820497</v>
      </c>
      <c r="AB1199" s="279">
        <f t="shared" si="1641"/>
        <v>1645727</v>
      </c>
      <c r="AC1199" s="142">
        <f t="shared" si="1641"/>
        <v>169842227</v>
      </c>
      <c r="AD1199" s="142">
        <f t="shared" si="1641"/>
        <v>438098</v>
      </c>
      <c r="AE1199" s="142">
        <f t="shared" si="1641"/>
        <v>85878</v>
      </c>
      <c r="AF1199" s="142"/>
      <c r="AG1199" s="168" t="s">
        <v>1284</v>
      </c>
      <c r="AH1199" s="144">
        <f>Data!D$734+C1199+D1199+E1199+F1199+G1199+H1199+O1199+T1199+U1199+W1199+X1199+Z1199+AB1199+AC1199</f>
        <v>806776506</v>
      </c>
      <c r="AI1199" s="145">
        <f t="shared" si="294"/>
        <v>43846</v>
      </c>
      <c r="AJ1199" s="144">
        <f t="shared" si="297"/>
        <v>1415</v>
      </c>
      <c r="AK1199" s="142">
        <v>1.0</v>
      </c>
      <c r="AL1199" s="146">
        <f t="shared" si="1039"/>
        <v>1415</v>
      </c>
      <c r="AM1199" s="168">
        <f t="shared" ref="AM1199:AM1201" si="1644">AM1171</f>
        <v>28</v>
      </c>
      <c r="AN1199" s="295"/>
      <c r="AO1199" s="295"/>
      <c r="AP1199" s="295"/>
      <c r="AQ1199" s="295"/>
      <c r="AR1199" s="295"/>
      <c r="AS1199" s="295"/>
      <c r="AT1199" s="295"/>
      <c r="AU1199" s="295"/>
      <c r="AV1199" s="295"/>
      <c r="AW1199" s="295"/>
      <c r="AX1199" s="295"/>
      <c r="AY1199" s="295"/>
      <c r="AZ1199" s="295"/>
      <c r="BA1199" s="295"/>
      <c r="BB1199" s="295"/>
    </row>
    <row r="1200">
      <c r="A1200" s="293" t="str">
        <f>Data!A975</f>
        <v>Higashi-Matsushima City (東松島市)</v>
      </c>
      <c r="B1200" s="140">
        <f>Data!E975</f>
        <v>43846</v>
      </c>
      <c r="C1200" s="142">
        <f t="shared" si="1620"/>
        <v>7352693</v>
      </c>
      <c r="D1200" s="142">
        <f t="shared" ref="D1200:V1200" si="1642">D1199</f>
        <v>28236083</v>
      </c>
      <c r="E1200" s="142">
        <f t="shared" si="1642"/>
        <v>6229645</v>
      </c>
      <c r="F1200" s="279">
        <f t="shared" si="1642"/>
        <v>58204920</v>
      </c>
      <c r="G1200" s="142">
        <f t="shared" si="1642"/>
        <v>30817800</v>
      </c>
      <c r="H1200" s="142">
        <f t="shared" si="1642"/>
        <v>2477714</v>
      </c>
      <c r="I1200" s="142">
        <f t="shared" si="1642"/>
        <v>60480000</v>
      </c>
      <c r="J1200" s="142">
        <f t="shared" si="1642"/>
        <v>4894244</v>
      </c>
      <c r="K1200" s="142">
        <f t="shared" si="1642"/>
        <v>13098307</v>
      </c>
      <c r="L1200" s="142">
        <f t="shared" si="1642"/>
        <v>66990000</v>
      </c>
      <c r="M1200" s="142">
        <f t="shared" si="1642"/>
        <v>2154324</v>
      </c>
      <c r="N1200" s="142">
        <f t="shared" si="1642"/>
        <v>46740672</v>
      </c>
      <c r="O1200" s="142">
        <f t="shared" si="1642"/>
        <v>3559100</v>
      </c>
      <c r="P1200" s="142">
        <f t="shared" si="1642"/>
        <v>148000</v>
      </c>
      <c r="Q1200" s="142">
        <f t="shared" si="1642"/>
        <v>8858775</v>
      </c>
      <c r="R1200" s="142">
        <f t="shared" si="1642"/>
        <v>1371373</v>
      </c>
      <c r="S1200" s="142">
        <f t="shared" si="1642"/>
        <v>6147539</v>
      </c>
      <c r="T1200" s="142">
        <f t="shared" si="1642"/>
        <v>45478326</v>
      </c>
      <c r="U1200" s="142">
        <f t="shared" si="1642"/>
        <v>1571714</v>
      </c>
      <c r="V1200" s="142">
        <f t="shared" si="1642"/>
        <v>11465</v>
      </c>
      <c r="W1200" s="210">
        <f>Data!D975+W1199</f>
        <v>3149504</v>
      </c>
      <c r="X1200" s="142">
        <f t="shared" ref="X1200:AE1200" si="1643">X1199</f>
        <v>91773</v>
      </c>
      <c r="Y1200" s="142">
        <f t="shared" si="1643"/>
        <v>475701</v>
      </c>
      <c r="Z1200" s="142">
        <f t="shared" si="1643"/>
        <v>2194516</v>
      </c>
      <c r="AA1200" s="142">
        <f t="shared" si="1643"/>
        <v>1820497</v>
      </c>
      <c r="AB1200" s="279">
        <f t="shared" si="1643"/>
        <v>1645727</v>
      </c>
      <c r="AC1200" s="142">
        <f t="shared" si="1643"/>
        <v>169842227</v>
      </c>
      <c r="AD1200" s="142">
        <f t="shared" si="1643"/>
        <v>438098</v>
      </c>
      <c r="AE1200" s="142">
        <f t="shared" si="1643"/>
        <v>85878</v>
      </c>
      <c r="AF1200" s="142"/>
      <c r="AG1200" s="168" t="s">
        <v>2808</v>
      </c>
      <c r="AH1200" s="144">
        <f>Data!D$734+C1200+D1200+E1200+F1200+G1200+H1200+O1200+T1200+U1200+W1200+X1200+Z1200+AB1200+AC1200</f>
        <v>806815742</v>
      </c>
      <c r="AI1200" s="145">
        <f t="shared" si="294"/>
        <v>43846</v>
      </c>
      <c r="AJ1200" s="144">
        <f t="shared" si="297"/>
        <v>1416</v>
      </c>
      <c r="AK1200" s="142">
        <v>1.0</v>
      </c>
      <c r="AL1200" s="146">
        <f t="shared" si="1039"/>
        <v>1416</v>
      </c>
      <c r="AM1200" s="168">
        <f t="shared" si="1644"/>
        <v>28</v>
      </c>
      <c r="AN1200" s="295"/>
      <c r="AO1200" s="295"/>
      <c r="AP1200" s="295"/>
      <c r="AQ1200" s="295"/>
      <c r="AR1200" s="295"/>
      <c r="AS1200" s="295"/>
      <c r="AT1200" s="295"/>
      <c r="AU1200" s="295"/>
      <c r="AV1200" s="295"/>
      <c r="AW1200" s="295"/>
      <c r="AX1200" s="295"/>
      <c r="AY1200" s="295"/>
      <c r="AZ1200" s="295"/>
      <c r="BA1200" s="295"/>
      <c r="BB1200" s="295"/>
    </row>
    <row r="1201">
      <c r="A1201" s="293" t="str">
        <f>Data!A977</f>
        <v>Iide Town (飯豊町)</v>
      </c>
      <c r="B1201" s="140">
        <f>Data!E977</f>
        <v>43846</v>
      </c>
      <c r="C1201" s="142">
        <f t="shared" si="1620"/>
        <v>7352693</v>
      </c>
      <c r="D1201" s="142">
        <f t="shared" ref="D1201:V1201" si="1645">D1200</f>
        <v>28236083</v>
      </c>
      <c r="E1201" s="142">
        <f t="shared" si="1645"/>
        <v>6229645</v>
      </c>
      <c r="F1201" s="279">
        <f t="shared" si="1645"/>
        <v>58204920</v>
      </c>
      <c r="G1201" s="142">
        <f t="shared" si="1645"/>
        <v>30817800</v>
      </c>
      <c r="H1201" s="142">
        <f t="shared" si="1645"/>
        <v>2477714</v>
      </c>
      <c r="I1201" s="142">
        <f t="shared" si="1645"/>
        <v>60480000</v>
      </c>
      <c r="J1201" s="142">
        <f t="shared" si="1645"/>
        <v>4894244</v>
      </c>
      <c r="K1201" s="142">
        <f t="shared" si="1645"/>
        <v>13098307</v>
      </c>
      <c r="L1201" s="142">
        <f t="shared" si="1645"/>
        <v>66990000</v>
      </c>
      <c r="M1201" s="142">
        <f t="shared" si="1645"/>
        <v>2154324</v>
      </c>
      <c r="N1201" s="142">
        <f t="shared" si="1645"/>
        <v>46740672</v>
      </c>
      <c r="O1201" s="142">
        <f t="shared" si="1645"/>
        <v>3559100</v>
      </c>
      <c r="P1201" s="142">
        <f t="shared" si="1645"/>
        <v>148000</v>
      </c>
      <c r="Q1201" s="142">
        <f t="shared" si="1645"/>
        <v>8858775</v>
      </c>
      <c r="R1201" s="142">
        <f t="shared" si="1645"/>
        <v>1371373</v>
      </c>
      <c r="S1201" s="142">
        <f t="shared" si="1645"/>
        <v>6147539</v>
      </c>
      <c r="T1201" s="142">
        <f t="shared" si="1645"/>
        <v>45478326</v>
      </c>
      <c r="U1201" s="142">
        <f t="shared" si="1645"/>
        <v>1571714</v>
      </c>
      <c r="V1201" s="142">
        <f t="shared" si="1645"/>
        <v>11465</v>
      </c>
      <c r="W1201" s="210">
        <f>Data!D977+W1200</f>
        <v>3157062</v>
      </c>
      <c r="X1201" s="142">
        <f t="shared" ref="X1201:AE1201" si="1646">X1200</f>
        <v>91773</v>
      </c>
      <c r="Y1201" s="142">
        <f t="shared" si="1646"/>
        <v>475701</v>
      </c>
      <c r="Z1201" s="142">
        <f t="shared" si="1646"/>
        <v>2194516</v>
      </c>
      <c r="AA1201" s="142">
        <f t="shared" si="1646"/>
        <v>1820497</v>
      </c>
      <c r="AB1201" s="279">
        <f t="shared" si="1646"/>
        <v>1645727</v>
      </c>
      <c r="AC1201" s="142">
        <f t="shared" si="1646"/>
        <v>169842227</v>
      </c>
      <c r="AD1201" s="142">
        <f t="shared" si="1646"/>
        <v>438098</v>
      </c>
      <c r="AE1201" s="142">
        <f t="shared" si="1646"/>
        <v>85878</v>
      </c>
      <c r="AF1201" s="142"/>
      <c r="AG1201" s="168" t="s">
        <v>2808</v>
      </c>
      <c r="AH1201" s="144">
        <f>Data!D$734+C1201+D1201+E1201+F1201+G1201+H1201+O1201+T1201+U1201+W1201+X1201+Z1201+AB1201+AC1201</f>
        <v>806823300</v>
      </c>
      <c r="AI1201" s="145">
        <f t="shared" si="294"/>
        <v>43846</v>
      </c>
      <c r="AJ1201" s="144">
        <f t="shared" si="297"/>
        <v>1417</v>
      </c>
      <c r="AK1201" s="142">
        <v>1.0</v>
      </c>
      <c r="AL1201" s="146">
        <f t="shared" si="1039"/>
        <v>1417</v>
      </c>
      <c r="AM1201" s="168">
        <f t="shared" si="1644"/>
        <v>28</v>
      </c>
      <c r="AN1201" s="295"/>
      <c r="AO1201" s="295"/>
      <c r="AP1201" s="295"/>
      <c r="AQ1201" s="295"/>
      <c r="AR1201" s="295"/>
      <c r="AS1201" s="295"/>
      <c r="AT1201" s="295"/>
      <c r="AU1201" s="295"/>
      <c r="AV1201" s="295"/>
      <c r="AW1201" s="295"/>
      <c r="AX1201" s="295"/>
      <c r="AY1201" s="295"/>
      <c r="AZ1201" s="295"/>
      <c r="BA1201" s="295"/>
      <c r="BB1201" s="295"/>
    </row>
    <row r="1202">
      <c r="A1202" s="293" t="str">
        <f>Data!A985</f>
        <v>Koriyama City (郡山市)</v>
      </c>
      <c r="B1202" s="140">
        <f>Data!E985</f>
        <v>43846</v>
      </c>
      <c r="C1202" s="142">
        <f t="shared" si="1620"/>
        <v>7352693</v>
      </c>
      <c r="D1202" s="142">
        <f t="shared" ref="D1202:V1202" si="1647">D1201</f>
        <v>28236083</v>
      </c>
      <c r="E1202" s="142">
        <f t="shared" si="1647"/>
        <v>6229645</v>
      </c>
      <c r="F1202" s="279">
        <f t="shared" si="1647"/>
        <v>58204920</v>
      </c>
      <c r="G1202" s="142">
        <f t="shared" si="1647"/>
        <v>30817800</v>
      </c>
      <c r="H1202" s="142">
        <f t="shared" si="1647"/>
        <v>2477714</v>
      </c>
      <c r="I1202" s="142">
        <f t="shared" si="1647"/>
        <v>60480000</v>
      </c>
      <c r="J1202" s="142">
        <f t="shared" si="1647"/>
        <v>4894244</v>
      </c>
      <c r="K1202" s="142">
        <f t="shared" si="1647"/>
        <v>13098307</v>
      </c>
      <c r="L1202" s="142">
        <f t="shared" si="1647"/>
        <v>66990000</v>
      </c>
      <c r="M1202" s="142">
        <f t="shared" si="1647"/>
        <v>2154324</v>
      </c>
      <c r="N1202" s="142">
        <f t="shared" si="1647"/>
        <v>46740672</v>
      </c>
      <c r="O1202" s="142">
        <f t="shared" si="1647"/>
        <v>3559100</v>
      </c>
      <c r="P1202" s="142">
        <f t="shared" si="1647"/>
        <v>148000</v>
      </c>
      <c r="Q1202" s="142">
        <f t="shared" si="1647"/>
        <v>8858775</v>
      </c>
      <c r="R1202" s="142">
        <f t="shared" si="1647"/>
        <v>1371373</v>
      </c>
      <c r="S1202" s="142">
        <f t="shared" si="1647"/>
        <v>6147539</v>
      </c>
      <c r="T1202" s="142">
        <f t="shared" si="1647"/>
        <v>45478326</v>
      </c>
      <c r="U1202" s="142">
        <f t="shared" si="1647"/>
        <v>1571714</v>
      </c>
      <c r="V1202" s="142">
        <f t="shared" si="1647"/>
        <v>11465</v>
      </c>
      <c r="W1202" s="210">
        <f>Data!D985+W1201</f>
        <v>3490170</v>
      </c>
      <c r="X1202" s="142">
        <f t="shared" ref="X1202:AE1202" si="1648">X1201</f>
        <v>91773</v>
      </c>
      <c r="Y1202" s="142">
        <f t="shared" si="1648"/>
        <v>475701</v>
      </c>
      <c r="Z1202" s="142">
        <f t="shared" si="1648"/>
        <v>2194516</v>
      </c>
      <c r="AA1202" s="142">
        <f t="shared" si="1648"/>
        <v>1820497</v>
      </c>
      <c r="AB1202" s="279">
        <f t="shared" si="1648"/>
        <v>1645727</v>
      </c>
      <c r="AC1202" s="142">
        <f t="shared" si="1648"/>
        <v>169842227</v>
      </c>
      <c r="AD1202" s="142">
        <f t="shared" si="1648"/>
        <v>438098</v>
      </c>
      <c r="AE1202" s="142">
        <f t="shared" si="1648"/>
        <v>85878</v>
      </c>
      <c r="AF1202" s="142"/>
      <c r="AG1202" s="168" t="s">
        <v>2808</v>
      </c>
      <c r="AH1202" s="144">
        <f>Data!D$734+C1202+D1202+E1202+F1202+G1202+H1202+O1202+T1202+U1202+W1202+X1202+Z1202+AB1202+AC1202</f>
        <v>807156408</v>
      </c>
      <c r="AI1202" s="145">
        <f t="shared" si="294"/>
        <v>43846</v>
      </c>
      <c r="AJ1202" s="144">
        <f t="shared" si="297"/>
        <v>1418</v>
      </c>
      <c r="AK1202" s="142">
        <v>1.0</v>
      </c>
      <c r="AL1202" s="146">
        <f t="shared" si="1039"/>
        <v>1418</v>
      </c>
      <c r="AM1202" s="168">
        <f t="shared" ref="AM1202:AM1203" si="1651">AM1175</f>
        <v>28</v>
      </c>
      <c r="AN1202" s="295"/>
      <c r="AO1202" s="295"/>
      <c r="AP1202" s="295"/>
      <c r="AQ1202" s="295"/>
      <c r="AR1202" s="295"/>
      <c r="AS1202" s="295"/>
      <c r="AT1202" s="295"/>
      <c r="AU1202" s="295"/>
      <c r="AV1202" s="295"/>
      <c r="AW1202" s="295"/>
      <c r="AX1202" s="295"/>
      <c r="AY1202" s="295"/>
      <c r="AZ1202" s="295"/>
      <c r="BA1202" s="295"/>
      <c r="BB1202" s="295"/>
    </row>
    <row r="1203">
      <c r="A1203" s="293" t="str">
        <f>Data!A993</f>
        <v>Rikuzentakata City (陸前高田市)</v>
      </c>
      <c r="B1203" s="140">
        <f>Data!E993</f>
        <v>43846</v>
      </c>
      <c r="C1203" s="142">
        <f t="shared" si="1620"/>
        <v>7352693</v>
      </c>
      <c r="D1203" s="142">
        <f t="shared" ref="D1203:V1203" si="1649">D1202</f>
        <v>28236083</v>
      </c>
      <c r="E1203" s="142">
        <f t="shared" si="1649"/>
        <v>6229645</v>
      </c>
      <c r="F1203" s="279">
        <f t="shared" si="1649"/>
        <v>58204920</v>
      </c>
      <c r="G1203" s="142">
        <f t="shared" si="1649"/>
        <v>30817800</v>
      </c>
      <c r="H1203" s="142">
        <f t="shared" si="1649"/>
        <v>2477714</v>
      </c>
      <c r="I1203" s="142">
        <f t="shared" si="1649"/>
        <v>60480000</v>
      </c>
      <c r="J1203" s="142">
        <f t="shared" si="1649"/>
        <v>4894244</v>
      </c>
      <c r="K1203" s="142">
        <f t="shared" si="1649"/>
        <v>13098307</v>
      </c>
      <c r="L1203" s="142">
        <f t="shared" si="1649"/>
        <v>66990000</v>
      </c>
      <c r="M1203" s="142">
        <f t="shared" si="1649"/>
        <v>2154324</v>
      </c>
      <c r="N1203" s="142">
        <f t="shared" si="1649"/>
        <v>46740672</v>
      </c>
      <c r="O1203" s="142">
        <f t="shared" si="1649"/>
        <v>3559100</v>
      </c>
      <c r="P1203" s="142">
        <f t="shared" si="1649"/>
        <v>148000</v>
      </c>
      <c r="Q1203" s="142">
        <f t="shared" si="1649"/>
        <v>8858775</v>
      </c>
      <c r="R1203" s="142">
        <f t="shared" si="1649"/>
        <v>1371373</v>
      </c>
      <c r="S1203" s="142">
        <f t="shared" si="1649"/>
        <v>6147539</v>
      </c>
      <c r="T1203" s="142">
        <f t="shared" si="1649"/>
        <v>45478326</v>
      </c>
      <c r="U1203" s="142">
        <f t="shared" si="1649"/>
        <v>1571714</v>
      </c>
      <c r="V1203" s="142">
        <f t="shared" si="1649"/>
        <v>11465</v>
      </c>
      <c r="W1203" s="210">
        <f>Data!D993+W1202</f>
        <v>3508737</v>
      </c>
      <c r="X1203" s="142">
        <f t="shared" ref="X1203:AE1203" si="1650">X1202</f>
        <v>91773</v>
      </c>
      <c r="Y1203" s="142">
        <f t="shared" si="1650"/>
        <v>475701</v>
      </c>
      <c r="Z1203" s="142">
        <f t="shared" si="1650"/>
        <v>2194516</v>
      </c>
      <c r="AA1203" s="142">
        <f t="shared" si="1650"/>
        <v>1820497</v>
      </c>
      <c r="AB1203" s="279">
        <f t="shared" si="1650"/>
        <v>1645727</v>
      </c>
      <c r="AC1203" s="142">
        <f t="shared" si="1650"/>
        <v>169842227</v>
      </c>
      <c r="AD1203" s="142">
        <f t="shared" si="1650"/>
        <v>438098</v>
      </c>
      <c r="AE1203" s="142">
        <f t="shared" si="1650"/>
        <v>85878</v>
      </c>
      <c r="AF1203" s="142"/>
      <c r="AG1203" s="168" t="s">
        <v>2808</v>
      </c>
      <c r="AH1203" s="144">
        <f>Data!D$734+C1203+D1203+E1203+F1203+G1203+H1203+O1203+T1203+U1203+W1203+X1203+Z1203+AB1203+AC1203</f>
        <v>807174975</v>
      </c>
      <c r="AI1203" s="145">
        <f t="shared" si="294"/>
        <v>43846</v>
      </c>
      <c r="AJ1203" s="144">
        <f t="shared" si="297"/>
        <v>1419</v>
      </c>
      <c r="AK1203" s="142">
        <v>1.0</v>
      </c>
      <c r="AL1203" s="146">
        <f t="shared" si="1039"/>
        <v>1419</v>
      </c>
      <c r="AM1203" s="168">
        <f t="shared" si="1651"/>
        <v>28</v>
      </c>
      <c r="AN1203" s="295"/>
      <c r="AO1203" s="295"/>
      <c r="AP1203" s="295"/>
      <c r="AQ1203" s="295"/>
      <c r="AR1203" s="295"/>
      <c r="AS1203" s="295"/>
      <c r="AT1203" s="295"/>
      <c r="AU1203" s="295"/>
      <c r="AV1203" s="295"/>
      <c r="AW1203" s="295"/>
      <c r="AX1203" s="295"/>
      <c r="AY1203" s="295"/>
      <c r="AZ1203" s="295"/>
      <c r="BA1203" s="295"/>
      <c r="BB1203" s="295"/>
    </row>
    <row r="1204">
      <c r="A1204" s="293" t="str">
        <f>Data!A996</f>
        <v>Semboku City (仙北市)</v>
      </c>
      <c r="B1204" s="140">
        <f>Data!E996</f>
        <v>43846</v>
      </c>
      <c r="C1204" s="142">
        <f t="shared" si="1620"/>
        <v>7352693</v>
      </c>
      <c r="D1204" s="142">
        <f t="shared" ref="D1204:V1204" si="1652">D1203</f>
        <v>28236083</v>
      </c>
      <c r="E1204" s="142">
        <f t="shared" si="1652"/>
        <v>6229645</v>
      </c>
      <c r="F1204" s="279">
        <f t="shared" si="1652"/>
        <v>58204920</v>
      </c>
      <c r="G1204" s="142">
        <f t="shared" si="1652"/>
        <v>30817800</v>
      </c>
      <c r="H1204" s="142">
        <f t="shared" si="1652"/>
        <v>2477714</v>
      </c>
      <c r="I1204" s="142">
        <f t="shared" si="1652"/>
        <v>60480000</v>
      </c>
      <c r="J1204" s="142">
        <f t="shared" si="1652"/>
        <v>4894244</v>
      </c>
      <c r="K1204" s="142">
        <f t="shared" si="1652"/>
        <v>13098307</v>
      </c>
      <c r="L1204" s="142">
        <f t="shared" si="1652"/>
        <v>66990000</v>
      </c>
      <c r="M1204" s="142">
        <f t="shared" si="1652"/>
        <v>2154324</v>
      </c>
      <c r="N1204" s="142">
        <f t="shared" si="1652"/>
        <v>46740672</v>
      </c>
      <c r="O1204" s="142">
        <f t="shared" si="1652"/>
        <v>3559100</v>
      </c>
      <c r="P1204" s="142">
        <f t="shared" si="1652"/>
        <v>148000</v>
      </c>
      <c r="Q1204" s="142">
        <f t="shared" si="1652"/>
        <v>8858775</v>
      </c>
      <c r="R1204" s="142">
        <f t="shared" si="1652"/>
        <v>1371373</v>
      </c>
      <c r="S1204" s="142">
        <f t="shared" si="1652"/>
        <v>6147539</v>
      </c>
      <c r="T1204" s="142">
        <f t="shared" si="1652"/>
        <v>45478326</v>
      </c>
      <c r="U1204" s="142">
        <f t="shared" si="1652"/>
        <v>1571714</v>
      </c>
      <c r="V1204" s="142">
        <f t="shared" si="1652"/>
        <v>11465</v>
      </c>
      <c r="W1204" s="210">
        <f>Data!D996+W1203</f>
        <v>3534594</v>
      </c>
      <c r="X1204" s="142">
        <f t="shared" ref="X1204:AE1204" si="1653">X1203</f>
        <v>91773</v>
      </c>
      <c r="Y1204" s="142">
        <f t="shared" si="1653"/>
        <v>475701</v>
      </c>
      <c r="Z1204" s="142">
        <f t="shared" si="1653"/>
        <v>2194516</v>
      </c>
      <c r="AA1204" s="142">
        <f t="shared" si="1653"/>
        <v>1820497</v>
      </c>
      <c r="AB1204" s="279">
        <f t="shared" si="1653"/>
        <v>1645727</v>
      </c>
      <c r="AC1204" s="142">
        <f t="shared" si="1653"/>
        <v>169842227</v>
      </c>
      <c r="AD1204" s="142">
        <f t="shared" si="1653"/>
        <v>438098</v>
      </c>
      <c r="AE1204" s="142">
        <f t="shared" si="1653"/>
        <v>85878</v>
      </c>
      <c r="AF1204" s="142"/>
      <c r="AG1204" s="168" t="s">
        <v>2808</v>
      </c>
      <c r="AH1204" s="144">
        <f>Data!D$734+C1204+D1204+E1204+F1204+G1204+H1204+O1204+T1204+U1204+W1204+X1204+Z1204+AB1204+AC1204</f>
        <v>807200832</v>
      </c>
      <c r="AI1204" s="145">
        <f t="shared" si="294"/>
        <v>43846</v>
      </c>
      <c r="AJ1204" s="144">
        <f t="shared" si="297"/>
        <v>1420</v>
      </c>
      <c r="AK1204" s="142">
        <v>1.0</v>
      </c>
      <c r="AL1204" s="146">
        <f t="shared" si="1039"/>
        <v>1420</v>
      </c>
      <c r="AM1204" s="168">
        <f>AM1178</f>
        <v>28</v>
      </c>
      <c r="AN1204" s="295"/>
      <c r="AO1204" s="295"/>
      <c r="AP1204" s="295"/>
      <c r="AQ1204" s="295"/>
      <c r="AR1204" s="295"/>
      <c r="AS1204" s="295"/>
      <c r="AT1204" s="295"/>
      <c r="AU1204" s="295"/>
      <c r="AV1204" s="295"/>
      <c r="AW1204" s="295"/>
      <c r="AX1204" s="295"/>
      <c r="AY1204" s="295"/>
      <c r="AZ1204" s="295"/>
      <c r="BA1204" s="295"/>
      <c r="BB1204" s="295"/>
    </row>
    <row r="1205">
      <c r="A1205" s="293" t="str">
        <f>Data!A364</f>
        <v>Kenton Parish Council</v>
      </c>
      <c r="B1205" s="140">
        <f>Data!E364</f>
        <v>43846</v>
      </c>
      <c r="C1205" s="142">
        <f t="shared" si="1620"/>
        <v>7352693</v>
      </c>
      <c r="D1205" s="142">
        <f t="shared" ref="D1205:AE1205" si="1654">D1204</f>
        <v>28236083</v>
      </c>
      <c r="E1205" s="142">
        <f t="shared" si="1654"/>
        <v>6229645</v>
      </c>
      <c r="F1205" s="176">
        <f t="shared" si="1654"/>
        <v>58204920</v>
      </c>
      <c r="G1205" s="142">
        <f t="shared" si="1654"/>
        <v>30817800</v>
      </c>
      <c r="H1205" s="142">
        <f t="shared" si="1654"/>
        <v>2477714</v>
      </c>
      <c r="I1205" s="142">
        <f t="shared" si="1654"/>
        <v>60480000</v>
      </c>
      <c r="J1205" s="142">
        <f t="shared" si="1654"/>
        <v>4894244</v>
      </c>
      <c r="K1205" s="142">
        <f t="shared" si="1654"/>
        <v>13098307</v>
      </c>
      <c r="L1205" s="142">
        <f t="shared" si="1654"/>
        <v>66990000</v>
      </c>
      <c r="M1205" s="142">
        <f t="shared" si="1654"/>
        <v>2154324</v>
      </c>
      <c r="N1205" s="142">
        <f t="shared" si="1654"/>
        <v>46740672</v>
      </c>
      <c r="O1205" s="142">
        <f t="shared" si="1654"/>
        <v>3559100</v>
      </c>
      <c r="P1205" s="142">
        <f t="shared" si="1654"/>
        <v>148000</v>
      </c>
      <c r="Q1205" s="142">
        <f t="shared" si="1654"/>
        <v>8858775</v>
      </c>
      <c r="R1205" s="142">
        <f t="shared" si="1654"/>
        <v>1371373</v>
      </c>
      <c r="S1205" s="142">
        <f t="shared" si="1654"/>
        <v>6147539</v>
      </c>
      <c r="T1205" s="142">
        <f t="shared" si="1654"/>
        <v>45478326</v>
      </c>
      <c r="U1205" s="142">
        <f t="shared" si="1654"/>
        <v>1571714</v>
      </c>
      <c r="V1205" s="142">
        <f t="shared" si="1654"/>
        <v>11465</v>
      </c>
      <c r="W1205" s="142">
        <f t="shared" si="1654"/>
        <v>3534594</v>
      </c>
      <c r="X1205" s="142">
        <f t="shared" si="1654"/>
        <v>91773</v>
      </c>
      <c r="Y1205" s="142">
        <f t="shared" si="1654"/>
        <v>475701</v>
      </c>
      <c r="Z1205" s="142">
        <f t="shared" si="1654"/>
        <v>2194516</v>
      </c>
      <c r="AA1205" s="142">
        <f t="shared" si="1654"/>
        <v>1820497</v>
      </c>
      <c r="AB1205" s="279">
        <f t="shared" si="1654"/>
        <v>1645727</v>
      </c>
      <c r="AC1205" s="142">
        <f t="shared" si="1654"/>
        <v>169842227</v>
      </c>
      <c r="AD1205" s="142">
        <f t="shared" si="1654"/>
        <v>438098</v>
      </c>
      <c r="AE1205" s="142">
        <f t="shared" si="1654"/>
        <v>85878</v>
      </c>
      <c r="AF1205" s="142"/>
      <c r="AG1205" s="168" t="s">
        <v>1284</v>
      </c>
      <c r="AH1205" s="144">
        <f>Data!D$734+C1205+D1205+E1205+F1205+G1205+H1205+O1205+T1205+U1205+W1205+X1205+Z1205+AB1205+AC1205</f>
        <v>807200832</v>
      </c>
      <c r="AI1205" s="145">
        <f t="shared" si="294"/>
        <v>43846</v>
      </c>
      <c r="AJ1205" s="144">
        <f t="shared" si="297"/>
        <v>1421</v>
      </c>
      <c r="AK1205" s="142">
        <v>1.0</v>
      </c>
      <c r="AL1205" s="146">
        <f t="shared" si="1039"/>
        <v>1421</v>
      </c>
      <c r="AM1205" s="168">
        <f>AM1172</f>
        <v>28</v>
      </c>
      <c r="AN1205" s="295"/>
      <c r="AO1205" s="295"/>
      <c r="AP1205" s="295"/>
      <c r="AQ1205" s="295"/>
      <c r="AR1205" s="295"/>
      <c r="AS1205" s="295"/>
      <c r="AT1205" s="295"/>
      <c r="AU1205" s="295"/>
      <c r="AV1205" s="295"/>
      <c r="AW1205" s="295"/>
      <c r="AX1205" s="295"/>
      <c r="AY1205" s="295"/>
      <c r="AZ1205" s="295"/>
      <c r="BA1205" s="295"/>
      <c r="BB1205" s="295"/>
    </row>
    <row r="1206">
      <c r="A1206" s="293" t="str">
        <f>Data!A188</f>
        <v>Boston Borough Council</v>
      </c>
      <c r="B1206" s="140">
        <f>Data!E188</f>
        <v>43850</v>
      </c>
      <c r="C1206" s="142">
        <f t="shared" si="1620"/>
        <v>7352693</v>
      </c>
      <c r="D1206" s="142">
        <f t="shared" ref="D1206:E1206" si="1655">D1205</f>
        <v>28236083</v>
      </c>
      <c r="E1206" s="142">
        <f t="shared" si="1655"/>
        <v>6229645</v>
      </c>
      <c r="F1206" s="296">
        <f>Data!D188+F1205</f>
        <v>58269557</v>
      </c>
      <c r="G1206" s="142">
        <f t="shared" ref="G1206:AE1206" si="1656">G1205</f>
        <v>30817800</v>
      </c>
      <c r="H1206" s="142">
        <f t="shared" si="1656"/>
        <v>2477714</v>
      </c>
      <c r="I1206" s="142">
        <f t="shared" si="1656"/>
        <v>60480000</v>
      </c>
      <c r="J1206" s="142">
        <f t="shared" si="1656"/>
        <v>4894244</v>
      </c>
      <c r="K1206" s="142">
        <f t="shared" si="1656"/>
        <v>13098307</v>
      </c>
      <c r="L1206" s="142">
        <f t="shared" si="1656"/>
        <v>66990000</v>
      </c>
      <c r="M1206" s="142">
        <f t="shared" si="1656"/>
        <v>2154324</v>
      </c>
      <c r="N1206" s="142">
        <f t="shared" si="1656"/>
        <v>46740672</v>
      </c>
      <c r="O1206" s="142">
        <f t="shared" si="1656"/>
        <v>3559100</v>
      </c>
      <c r="P1206" s="142">
        <f t="shared" si="1656"/>
        <v>148000</v>
      </c>
      <c r="Q1206" s="142">
        <f t="shared" si="1656"/>
        <v>8858775</v>
      </c>
      <c r="R1206" s="142">
        <f t="shared" si="1656"/>
        <v>1371373</v>
      </c>
      <c r="S1206" s="142">
        <f t="shared" si="1656"/>
        <v>6147539</v>
      </c>
      <c r="T1206" s="142">
        <f t="shared" si="1656"/>
        <v>45478326</v>
      </c>
      <c r="U1206" s="142">
        <f t="shared" si="1656"/>
        <v>1571714</v>
      </c>
      <c r="V1206" s="142">
        <f t="shared" si="1656"/>
        <v>11465</v>
      </c>
      <c r="W1206" s="142">
        <f t="shared" si="1656"/>
        <v>3534594</v>
      </c>
      <c r="X1206" s="142">
        <f t="shared" si="1656"/>
        <v>91773</v>
      </c>
      <c r="Y1206" s="142">
        <f t="shared" si="1656"/>
        <v>475701</v>
      </c>
      <c r="Z1206" s="142">
        <f t="shared" si="1656"/>
        <v>2194516</v>
      </c>
      <c r="AA1206" s="142">
        <f t="shared" si="1656"/>
        <v>1820497</v>
      </c>
      <c r="AB1206" s="279">
        <f t="shared" si="1656"/>
        <v>1645727</v>
      </c>
      <c r="AC1206" s="142">
        <f t="shared" si="1656"/>
        <v>169842227</v>
      </c>
      <c r="AD1206" s="142">
        <f t="shared" si="1656"/>
        <v>438098</v>
      </c>
      <c r="AE1206" s="142">
        <f t="shared" si="1656"/>
        <v>85878</v>
      </c>
      <c r="AF1206" s="142"/>
      <c r="AG1206" s="168" t="s">
        <v>1284</v>
      </c>
      <c r="AH1206" s="144">
        <f>Data!D$734+C1206+D1206+E1206+F1206+G1206+H1206+O1206+T1206+U1206+W1206+X1206+Z1206+AB1206+AC1206</f>
        <v>807265469</v>
      </c>
      <c r="AI1206" s="145">
        <f t="shared" si="294"/>
        <v>43850</v>
      </c>
      <c r="AJ1206" s="144">
        <f t="shared" si="297"/>
        <v>1422</v>
      </c>
      <c r="AK1206" s="142">
        <v>1.0</v>
      </c>
      <c r="AL1206" s="146">
        <f t="shared" si="1039"/>
        <v>1422</v>
      </c>
      <c r="AM1206" s="168">
        <f t="shared" ref="AM1206:AM1207" si="1658">AM1171</f>
        <v>28</v>
      </c>
      <c r="AN1206" s="295"/>
      <c r="AO1206" s="295"/>
      <c r="AP1206" s="295"/>
      <c r="AQ1206" s="295"/>
      <c r="AR1206" s="295"/>
      <c r="AS1206" s="295"/>
      <c r="AT1206" s="295"/>
      <c r="AU1206" s="295"/>
      <c r="AV1206" s="295"/>
      <c r="AW1206" s="295"/>
      <c r="AX1206" s="295"/>
      <c r="AY1206" s="295"/>
      <c r="AZ1206" s="295"/>
      <c r="BA1206" s="295"/>
      <c r="BB1206" s="295"/>
    </row>
    <row r="1207">
      <c r="A1207" s="293" t="str">
        <f>Data!A429</f>
        <v>Newton Poppleford and Harpford Parish Council</v>
      </c>
      <c r="B1207" s="140">
        <f>Data!E429</f>
        <v>43850</v>
      </c>
      <c r="C1207" s="142">
        <f t="shared" si="1620"/>
        <v>7352693</v>
      </c>
      <c r="D1207" s="142">
        <f t="shared" ref="D1207:AE1207" si="1657">D1206</f>
        <v>28236083</v>
      </c>
      <c r="E1207" s="142">
        <f t="shared" si="1657"/>
        <v>6229645</v>
      </c>
      <c r="F1207" s="176">
        <f t="shared" si="1657"/>
        <v>58269557</v>
      </c>
      <c r="G1207" s="142">
        <f t="shared" si="1657"/>
        <v>30817800</v>
      </c>
      <c r="H1207" s="142">
        <f t="shared" si="1657"/>
        <v>2477714</v>
      </c>
      <c r="I1207" s="142">
        <f t="shared" si="1657"/>
        <v>60480000</v>
      </c>
      <c r="J1207" s="142">
        <f t="shared" si="1657"/>
        <v>4894244</v>
      </c>
      <c r="K1207" s="142">
        <f t="shared" si="1657"/>
        <v>13098307</v>
      </c>
      <c r="L1207" s="142">
        <f t="shared" si="1657"/>
        <v>66990000</v>
      </c>
      <c r="M1207" s="142">
        <f t="shared" si="1657"/>
        <v>2154324</v>
      </c>
      <c r="N1207" s="142">
        <f t="shared" si="1657"/>
        <v>46740672</v>
      </c>
      <c r="O1207" s="142">
        <f t="shared" si="1657"/>
        <v>3559100</v>
      </c>
      <c r="P1207" s="142">
        <f t="shared" si="1657"/>
        <v>148000</v>
      </c>
      <c r="Q1207" s="142">
        <f t="shared" si="1657"/>
        <v>8858775</v>
      </c>
      <c r="R1207" s="142">
        <f t="shared" si="1657"/>
        <v>1371373</v>
      </c>
      <c r="S1207" s="142">
        <f t="shared" si="1657"/>
        <v>6147539</v>
      </c>
      <c r="T1207" s="142">
        <f t="shared" si="1657"/>
        <v>45478326</v>
      </c>
      <c r="U1207" s="142">
        <f t="shared" si="1657"/>
        <v>1571714</v>
      </c>
      <c r="V1207" s="142">
        <f t="shared" si="1657"/>
        <v>11465</v>
      </c>
      <c r="W1207" s="142">
        <f t="shared" si="1657"/>
        <v>3534594</v>
      </c>
      <c r="X1207" s="142">
        <f t="shared" si="1657"/>
        <v>91773</v>
      </c>
      <c r="Y1207" s="142">
        <f t="shared" si="1657"/>
        <v>475701</v>
      </c>
      <c r="Z1207" s="142">
        <f t="shared" si="1657"/>
        <v>2194516</v>
      </c>
      <c r="AA1207" s="142">
        <f t="shared" si="1657"/>
        <v>1820497</v>
      </c>
      <c r="AB1207" s="279">
        <f t="shared" si="1657"/>
        <v>1645727</v>
      </c>
      <c r="AC1207" s="142">
        <f t="shared" si="1657"/>
        <v>169842227</v>
      </c>
      <c r="AD1207" s="142">
        <f t="shared" si="1657"/>
        <v>438098</v>
      </c>
      <c r="AE1207" s="142">
        <f t="shared" si="1657"/>
        <v>85878</v>
      </c>
      <c r="AF1207" s="142"/>
      <c r="AG1207" s="168" t="s">
        <v>1284</v>
      </c>
      <c r="AH1207" s="144">
        <f>Data!D$734+C1207+D1207+E1207+F1207+G1207+H1207+O1207+T1207+U1207+W1207+X1207+Z1207+AB1207+AC1207</f>
        <v>807265469</v>
      </c>
      <c r="AI1207" s="145">
        <f t="shared" si="294"/>
        <v>43850</v>
      </c>
      <c r="AJ1207" s="144">
        <f t="shared" si="297"/>
        <v>1423</v>
      </c>
      <c r="AK1207" s="142">
        <v>1.0</v>
      </c>
      <c r="AL1207" s="146">
        <f t="shared" si="1039"/>
        <v>1423</v>
      </c>
      <c r="AM1207" s="168">
        <f t="shared" si="1658"/>
        <v>28</v>
      </c>
      <c r="AN1207" s="295"/>
      <c r="AO1207" s="295"/>
      <c r="AP1207" s="295"/>
      <c r="AQ1207" s="295"/>
      <c r="AR1207" s="295"/>
      <c r="AS1207" s="295"/>
      <c r="AT1207" s="295"/>
      <c r="AU1207" s="295"/>
      <c r="AV1207" s="295"/>
      <c r="AW1207" s="295"/>
      <c r="AX1207" s="295"/>
      <c r="AY1207" s="295"/>
      <c r="AZ1207" s="295"/>
      <c r="BA1207" s="295"/>
      <c r="BB1207" s="295"/>
    </row>
    <row r="1208">
      <c r="A1208" s="293" t="str">
        <f>Data!A335</f>
        <v>Highworth Town Council</v>
      </c>
      <c r="B1208" s="140">
        <f>Data!E335</f>
        <v>43851</v>
      </c>
      <c r="C1208" s="142">
        <f t="shared" si="1620"/>
        <v>7352693</v>
      </c>
      <c r="D1208" s="142">
        <f t="shared" ref="D1208:AE1208" si="1659">D1207</f>
        <v>28236083</v>
      </c>
      <c r="E1208" s="142">
        <f t="shared" si="1659"/>
        <v>6229645</v>
      </c>
      <c r="F1208" s="176">
        <f t="shared" si="1659"/>
        <v>58269557</v>
      </c>
      <c r="G1208" s="142">
        <f t="shared" si="1659"/>
        <v>30817800</v>
      </c>
      <c r="H1208" s="142">
        <f t="shared" si="1659"/>
        <v>2477714</v>
      </c>
      <c r="I1208" s="142">
        <f t="shared" si="1659"/>
        <v>60480000</v>
      </c>
      <c r="J1208" s="142">
        <f t="shared" si="1659"/>
        <v>4894244</v>
      </c>
      <c r="K1208" s="142">
        <f t="shared" si="1659"/>
        <v>13098307</v>
      </c>
      <c r="L1208" s="142">
        <f t="shared" si="1659"/>
        <v>66990000</v>
      </c>
      <c r="M1208" s="142">
        <f t="shared" si="1659"/>
        <v>2154324</v>
      </c>
      <c r="N1208" s="142">
        <f t="shared" si="1659"/>
        <v>46740672</v>
      </c>
      <c r="O1208" s="142">
        <f t="shared" si="1659"/>
        <v>3559100</v>
      </c>
      <c r="P1208" s="142">
        <f t="shared" si="1659"/>
        <v>148000</v>
      </c>
      <c r="Q1208" s="142">
        <f t="shared" si="1659"/>
        <v>8858775</v>
      </c>
      <c r="R1208" s="142">
        <f t="shared" si="1659"/>
        <v>1371373</v>
      </c>
      <c r="S1208" s="142">
        <f t="shared" si="1659"/>
        <v>6147539</v>
      </c>
      <c r="T1208" s="142">
        <f t="shared" si="1659"/>
        <v>45478326</v>
      </c>
      <c r="U1208" s="142">
        <f t="shared" si="1659"/>
        <v>1571714</v>
      </c>
      <c r="V1208" s="142">
        <f t="shared" si="1659"/>
        <v>11465</v>
      </c>
      <c r="W1208" s="142">
        <f t="shared" si="1659"/>
        <v>3534594</v>
      </c>
      <c r="X1208" s="142">
        <f t="shared" si="1659"/>
        <v>91773</v>
      </c>
      <c r="Y1208" s="142">
        <f t="shared" si="1659"/>
        <v>475701</v>
      </c>
      <c r="Z1208" s="142">
        <f t="shared" si="1659"/>
        <v>2194516</v>
      </c>
      <c r="AA1208" s="142">
        <f t="shared" si="1659"/>
        <v>1820497</v>
      </c>
      <c r="AB1208" s="279">
        <f t="shared" si="1659"/>
        <v>1645727</v>
      </c>
      <c r="AC1208" s="142">
        <f t="shared" si="1659"/>
        <v>169842227</v>
      </c>
      <c r="AD1208" s="142">
        <f t="shared" si="1659"/>
        <v>438098</v>
      </c>
      <c r="AE1208" s="142">
        <f t="shared" si="1659"/>
        <v>85878</v>
      </c>
      <c r="AF1208" s="142"/>
      <c r="AG1208" s="168" t="s">
        <v>1284</v>
      </c>
      <c r="AH1208" s="144">
        <f>Data!D$734+C1208+D1208+E1208+F1208+G1208+H1208+O1208+T1208+U1208+W1208+X1208+Z1208+AB1208+AC1208</f>
        <v>807265469</v>
      </c>
      <c r="AI1208" s="145">
        <f t="shared" si="294"/>
        <v>43851</v>
      </c>
      <c r="AJ1208" s="144">
        <f t="shared" si="297"/>
        <v>1424</v>
      </c>
      <c r="AK1208" s="142">
        <v>1.0</v>
      </c>
      <c r="AL1208" s="146">
        <f t="shared" si="1039"/>
        <v>1424</v>
      </c>
      <c r="AM1208" s="168">
        <f t="shared" ref="AM1208:AM1209" si="1661">AM1172</f>
        <v>28</v>
      </c>
      <c r="AN1208" s="295"/>
      <c r="AO1208" s="295"/>
      <c r="AP1208" s="295"/>
      <c r="AQ1208" s="295"/>
      <c r="AR1208" s="295"/>
      <c r="AS1208" s="295"/>
      <c r="AT1208" s="295"/>
      <c r="AU1208" s="295"/>
      <c r="AV1208" s="295"/>
      <c r="AW1208" s="295"/>
      <c r="AX1208" s="295"/>
      <c r="AY1208" s="295"/>
      <c r="AZ1208" s="295"/>
      <c r="BA1208" s="295"/>
      <c r="BB1208" s="295"/>
    </row>
    <row r="1209">
      <c r="A1209" s="293" t="str">
        <f>Data!A1181</f>
        <v>Milwaukie City Council</v>
      </c>
      <c r="B1209" s="140">
        <f>Data!E1181</f>
        <v>43851</v>
      </c>
      <c r="C1209" s="142">
        <f t="shared" si="1620"/>
        <v>7352693</v>
      </c>
      <c r="D1209" s="210">
        <f>Data!D1181+D1208</f>
        <v>28257097</v>
      </c>
      <c r="E1209" s="142">
        <f t="shared" ref="E1209:AE1209" si="1660">E1208</f>
        <v>6229645</v>
      </c>
      <c r="F1209" s="142">
        <f t="shared" si="1660"/>
        <v>58269557</v>
      </c>
      <c r="G1209" s="142">
        <f t="shared" si="1660"/>
        <v>30817800</v>
      </c>
      <c r="H1209" s="142">
        <f t="shared" si="1660"/>
        <v>2477714</v>
      </c>
      <c r="I1209" s="142">
        <f t="shared" si="1660"/>
        <v>60480000</v>
      </c>
      <c r="J1209" s="142">
        <f t="shared" si="1660"/>
        <v>4894244</v>
      </c>
      <c r="K1209" s="142">
        <f t="shared" si="1660"/>
        <v>13098307</v>
      </c>
      <c r="L1209" s="142">
        <f t="shared" si="1660"/>
        <v>66990000</v>
      </c>
      <c r="M1209" s="142">
        <f t="shared" si="1660"/>
        <v>2154324</v>
      </c>
      <c r="N1209" s="142">
        <f t="shared" si="1660"/>
        <v>46740672</v>
      </c>
      <c r="O1209" s="142">
        <f t="shared" si="1660"/>
        <v>3559100</v>
      </c>
      <c r="P1209" s="142">
        <f t="shared" si="1660"/>
        <v>148000</v>
      </c>
      <c r="Q1209" s="142">
        <f t="shared" si="1660"/>
        <v>8858775</v>
      </c>
      <c r="R1209" s="142">
        <f t="shared" si="1660"/>
        <v>1371373</v>
      </c>
      <c r="S1209" s="142">
        <f t="shared" si="1660"/>
        <v>6147539</v>
      </c>
      <c r="T1209" s="142">
        <f t="shared" si="1660"/>
        <v>45478326</v>
      </c>
      <c r="U1209" s="142">
        <f t="shared" si="1660"/>
        <v>1571714</v>
      </c>
      <c r="V1209" s="142">
        <f t="shared" si="1660"/>
        <v>11465</v>
      </c>
      <c r="W1209" s="142">
        <f t="shared" si="1660"/>
        <v>3534594</v>
      </c>
      <c r="X1209" s="142">
        <f t="shared" si="1660"/>
        <v>91773</v>
      </c>
      <c r="Y1209" s="142">
        <f t="shared" si="1660"/>
        <v>475701</v>
      </c>
      <c r="Z1209" s="142">
        <f t="shared" si="1660"/>
        <v>2194516</v>
      </c>
      <c r="AA1209" s="142">
        <f t="shared" si="1660"/>
        <v>1820497</v>
      </c>
      <c r="AB1209" s="279">
        <f t="shared" si="1660"/>
        <v>1645727</v>
      </c>
      <c r="AC1209" s="142">
        <f t="shared" si="1660"/>
        <v>169842227</v>
      </c>
      <c r="AD1209" s="142">
        <f t="shared" si="1660"/>
        <v>438098</v>
      </c>
      <c r="AE1209" s="142">
        <f t="shared" si="1660"/>
        <v>85878</v>
      </c>
      <c r="AF1209" s="142"/>
      <c r="AG1209" s="168" t="s">
        <v>996</v>
      </c>
      <c r="AH1209" s="144">
        <f>Data!D$734+C1209+D1209+E1209+F1209+G1209+H1209+O1209+T1209+U1209+W1209+X1209+Z1209+AB1209+AC1209</f>
        <v>807286483</v>
      </c>
      <c r="AI1209" s="145">
        <f t="shared" si="294"/>
        <v>43851</v>
      </c>
      <c r="AJ1209" s="144">
        <f t="shared" si="297"/>
        <v>1425</v>
      </c>
      <c r="AK1209" s="142">
        <v>1.0</v>
      </c>
      <c r="AL1209" s="146">
        <f t="shared" si="1039"/>
        <v>1425</v>
      </c>
      <c r="AM1209" s="168">
        <f t="shared" si="1661"/>
        <v>28</v>
      </c>
      <c r="AN1209" s="295"/>
      <c r="AO1209" s="295"/>
      <c r="AP1209" s="295"/>
      <c r="AQ1209" s="295"/>
      <c r="AR1209" s="295"/>
      <c r="AS1209" s="295"/>
      <c r="AT1209" s="295"/>
      <c r="AU1209" s="295"/>
      <c r="AV1209" s="295"/>
      <c r="AW1209" s="295"/>
      <c r="AX1209" s="295"/>
      <c r="AY1209" s="295"/>
      <c r="AZ1209" s="295"/>
      <c r="BA1209" s="295"/>
      <c r="BB1209" s="295"/>
    </row>
    <row r="1210">
      <c r="A1210" s="293" t="str">
        <f>Data!A497</f>
        <v>Shetland Islands Council</v>
      </c>
      <c r="B1210" s="140">
        <f>Data!E497</f>
        <v>43852</v>
      </c>
      <c r="C1210" s="142">
        <f t="shared" si="1620"/>
        <v>7352693</v>
      </c>
      <c r="D1210" s="142">
        <f t="shared" ref="D1210:AE1210" si="1662">D1209</f>
        <v>28257097</v>
      </c>
      <c r="E1210" s="142">
        <f t="shared" si="1662"/>
        <v>6229645</v>
      </c>
      <c r="F1210" s="176">
        <f t="shared" si="1662"/>
        <v>58269557</v>
      </c>
      <c r="G1210" s="142">
        <f t="shared" si="1662"/>
        <v>30817800</v>
      </c>
      <c r="H1210" s="142">
        <f t="shared" si="1662"/>
        <v>2477714</v>
      </c>
      <c r="I1210" s="142">
        <f t="shared" si="1662"/>
        <v>60480000</v>
      </c>
      <c r="J1210" s="142">
        <f t="shared" si="1662"/>
        <v>4894244</v>
      </c>
      <c r="K1210" s="142">
        <f t="shared" si="1662"/>
        <v>13098307</v>
      </c>
      <c r="L1210" s="142">
        <f t="shared" si="1662"/>
        <v>66990000</v>
      </c>
      <c r="M1210" s="142">
        <f t="shared" si="1662"/>
        <v>2154324</v>
      </c>
      <c r="N1210" s="142">
        <f t="shared" si="1662"/>
        <v>46740672</v>
      </c>
      <c r="O1210" s="142">
        <f t="shared" si="1662"/>
        <v>3559100</v>
      </c>
      <c r="P1210" s="142">
        <f t="shared" si="1662"/>
        <v>148000</v>
      </c>
      <c r="Q1210" s="142">
        <f t="shared" si="1662"/>
        <v>8858775</v>
      </c>
      <c r="R1210" s="142">
        <f t="shared" si="1662"/>
        <v>1371373</v>
      </c>
      <c r="S1210" s="142">
        <f t="shared" si="1662"/>
        <v>6147539</v>
      </c>
      <c r="T1210" s="142">
        <f t="shared" si="1662"/>
        <v>45478326</v>
      </c>
      <c r="U1210" s="142">
        <f t="shared" si="1662"/>
        <v>1571714</v>
      </c>
      <c r="V1210" s="142">
        <f t="shared" si="1662"/>
        <v>11465</v>
      </c>
      <c r="W1210" s="142">
        <f t="shared" si="1662"/>
        <v>3534594</v>
      </c>
      <c r="X1210" s="142">
        <f t="shared" si="1662"/>
        <v>91773</v>
      </c>
      <c r="Y1210" s="142">
        <f t="shared" si="1662"/>
        <v>475701</v>
      </c>
      <c r="Z1210" s="142">
        <f t="shared" si="1662"/>
        <v>2194516</v>
      </c>
      <c r="AA1210" s="142">
        <f t="shared" si="1662"/>
        <v>1820497</v>
      </c>
      <c r="AB1210" s="279">
        <f t="shared" si="1662"/>
        <v>1645727</v>
      </c>
      <c r="AC1210" s="142">
        <f t="shared" si="1662"/>
        <v>169842227</v>
      </c>
      <c r="AD1210" s="142">
        <f t="shared" si="1662"/>
        <v>438098</v>
      </c>
      <c r="AE1210" s="142">
        <f t="shared" si="1662"/>
        <v>85878</v>
      </c>
      <c r="AF1210" s="142"/>
      <c r="AG1210" s="168" t="s">
        <v>1284</v>
      </c>
      <c r="AH1210" s="144">
        <f>Data!D$734+C1210+D1210+E1210+F1210+G1210+H1210+O1210+T1210+U1210+W1210+X1210+Z1210+AB1210+AC1210</f>
        <v>807286483</v>
      </c>
      <c r="AI1210" s="145">
        <f t="shared" si="294"/>
        <v>43852</v>
      </c>
      <c r="AJ1210" s="144">
        <f t="shared" si="297"/>
        <v>1426</v>
      </c>
      <c r="AK1210" s="142">
        <v>1.0</v>
      </c>
      <c r="AL1210" s="146">
        <f t="shared" si="1039"/>
        <v>1426</v>
      </c>
      <c r="AM1210" s="168">
        <f t="shared" ref="AM1210:AM1212" si="1664">AM1171</f>
        <v>28</v>
      </c>
      <c r="AN1210" s="295"/>
      <c r="AO1210" s="295"/>
      <c r="AP1210" s="295"/>
      <c r="AQ1210" s="295"/>
      <c r="AR1210" s="295"/>
      <c r="AS1210" s="295"/>
      <c r="AT1210" s="295"/>
      <c r="AU1210" s="295"/>
      <c r="AV1210" s="295"/>
      <c r="AW1210" s="295"/>
      <c r="AX1210" s="295"/>
      <c r="AY1210" s="295"/>
      <c r="AZ1210" s="295"/>
      <c r="BA1210" s="295"/>
      <c r="BB1210" s="295"/>
    </row>
    <row r="1211">
      <c r="A1211" s="293" t="str">
        <f>Data!A362</f>
        <v>Kensington and Chelsea Royal Borough</v>
      </c>
      <c r="B1211" s="140">
        <f>Data!E362</f>
        <v>43852</v>
      </c>
      <c r="C1211" s="142">
        <f t="shared" si="1620"/>
        <v>7352693</v>
      </c>
      <c r="D1211" s="142">
        <f t="shared" ref="D1211:AE1211" si="1663">D1210</f>
        <v>28257097</v>
      </c>
      <c r="E1211" s="142">
        <f t="shared" si="1663"/>
        <v>6229645</v>
      </c>
      <c r="F1211" s="176">
        <f t="shared" si="1663"/>
        <v>58269557</v>
      </c>
      <c r="G1211" s="142">
        <f t="shared" si="1663"/>
        <v>30817800</v>
      </c>
      <c r="H1211" s="142">
        <f t="shared" si="1663"/>
        <v>2477714</v>
      </c>
      <c r="I1211" s="142">
        <f t="shared" si="1663"/>
        <v>60480000</v>
      </c>
      <c r="J1211" s="142">
        <f t="shared" si="1663"/>
        <v>4894244</v>
      </c>
      <c r="K1211" s="142">
        <f t="shared" si="1663"/>
        <v>13098307</v>
      </c>
      <c r="L1211" s="142">
        <f t="shared" si="1663"/>
        <v>66990000</v>
      </c>
      <c r="M1211" s="142">
        <f t="shared" si="1663"/>
        <v>2154324</v>
      </c>
      <c r="N1211" s="142">
        <f t="shared" si="1663"/>
        <v>46740672</v>
      </c>
      <c r="O1211" s="142">
        <f t="shared" si="1663"/>
        <v>3559100</v>
      </c>
      <c r="P1211" s="142">
        <f t="shared" si="1663"/>
        <v>148000</v>
      </c>
      <c r="Q1211" s="142">
        <f t="shared" si="1663"/>
        <v>8858775</v>
      </c>
      <c r="R1211" s="142">
        <f t="shared" si="1663"/>
        <v>1371373</v>
      </c>
      <c r="S1211" s="142">
        <f t="shared" si="1663"/>
        <v>6147539</v>
      </c>
      <c r="T1211" s="142">
        <f t="shared" si="1663"/>
        <v>45478326</v>
      </c>
      <c r="U1211" s="142">
        <f t="shared" si="1663"/>
        <v>1571714</v>
      </c>
      <c r="V1211" s="142">
        <f t="shared" si="1663"/>
        <v>11465</v>
      </c>
      <c r="W1211" s="142">
        <f t="shared" si="1663"/>
        <v>3534594</v>
      </c>
      <c r="X1211" s="142">
        <f t="shared" si="1663"/>
        <v>91773</v>
      </c>
      <c r="Y1211" s="142">
        <f t="shared" si="1663"/>
        <v>475701</v>
      </c>
      <c r="Z1211" s="142">
        <f t="shared" si="1663"/>
        <v>2194516</v>
      </c>
      <c r="AA1211" s="142">
        <f t="shared" si="1663"/>
        <v>1820497</v>
      </c>
      <c r="AB1211" s="279">
        <f t="shared" si="1663"/>
        <v>1645727</v>
      </c>
      <c r="AC1211" s="142">
        <f t="shared" si="1663"/>
        <v>169842227</v>
      </c>
      <c r="AD1211" s="142">
        <f t="shared" si="1663"/>
        <v>438098</v>
      </c>
      <c r="AE1211" s="142">
        <f t="shared" si="1663"/>
        <v>85878</v>
      </c>
      <c r="AF1211" s="142"/>
      <c r="AG1211" s="168" t="s">
        <v>1284</v>
      </c>
      <c r="AH1211" s="144">
        <f>Data!D$734+C1211+D1211+E1211+F1211+G1211+H1211+O1211+T1211+U1211+W1211+X1211+Z1211+AB1211+AC1211</f>
        <v>807286483</v>
      </c>
      <c r="AI1211" s="145">
        <f t="shared" si="294"/>
        <v>43852</v>
      </c>
      <c r="AJ1211" s="144">
        <f t="shared" si="297"/>
        <v>1427</v>
      </c>
      <c r="AK1211" s="142">
        <v>1.0</v>
      </c>
      <c r="AL1211" s="146">
        <f t="shared" si="1039"/>
        <v>1427</v>
      </c>
      <c r="AM1211" s="168">
        <f t="shared" si="1664"/>
        <v>28</v>
      </c>
      <c r="AN1211" s="295"/>
      <c r="AO1211" s="295"/>
      <c r="AP1211" s="295"/>
      <c r="AQ1211" s="295"/>
      <c r="AR1211" s="295"/>
      <c r="AS1211" s="295"/>
      <c r="AT1211" s="295"/>
      <c r="AU1211" s="295"/>
      <c r="AV1211" s="295"/>
      <c r="AW1211" s="295"/>
      <c r="AX1211" s="295"/>
      <c r="AY1211" s="295"/>
      <c r="AZ1211" s="295"/>
      <c r="BA1211" s="295"/>
      <c r="BB1211" s="295"/>
    </row>
    <row r="1212">
      <c r="A1212" s="293" t="str">
        <f>Data!A863</f>
        <v>10th District of Budapest - Kőbánya</v>
      </c>
      <c r="B1212" s="140">
        <f>Data!E863</f>
        <v>43853</v>
      </c>
      <c r="C1212" s="142">
        <f t="shared" si="1620"/>
        <v>7352693</v>
      </c>
      <c r="D1212" s="142">
        <f t="shared" ref="D1212:AE1212" si="1665">D1211</f>
        <v>28257097</v>
      </c>
      <c r="E1212" s="142">
        <f t="shared" si="1665"/>
        <v>6229645</v>
      </c>
      <c r="F1212" s="142">
        <f t="shared" si="1665"/>
        <v>58269557</v>
      </c>
      <c r="G1212" s="142">
        <f t="shared" si="1665"/>
        <v>30817800</v>
      </c>
      <c r="H1212" s="142">
        <f t="shared" si="1665"/>
        <v>2477714</v>
      </c>
      <c r="I1212" s="142">
        <f t="shared" si="1665"/>
        <v>60480000</v>
      </c>
      <c r="J1212" s="142">
        <f t="shared" si="1665"/>
        <v>4894244</v>
      </c>
      <c r="K1212" s="142">
        <f t="shared" si="1665"/>
        <v>13098307</v>
      </c>
      <c r="L1212" s="142">
        <f t="shared" si="1665"/>
        <v>66990000</v>
      </c>
      <c r="M1212" s="142">
        <f t="shared" si="1665"/>
        <v>2154324</v>
      </c>
      <c r="N1212" s="142">
        <f t="shared" si="1665"/>
        <v>46740672</v>
      </c>
      <c r="O1212" s="142">
        <f t="shared" si="1665"/>
        <v>3559100</v>
      </c>
      <c r="P1212" s="142">
        <f t="shared" si="1665"/>
        <v>148000</v>
      </c>
      <c r="Q1212" s="142">
        <f t="shared" si="1665"/>
        <v>8858775</v>
      </c>
      <c r="R1212" s="142">
        <f t="shared" si="1665"/>
        <v>1371373</v>
      </c>
      <c r="S1212" s="142">
        <f t="shared" si="1665"/>
        <v>6147539</v>
      </c>
      <c r="T1212" s="142">
        <f t="shared" si="1665"/>
        <v>45478326</v>
      </c>
      <c r="U1212" s="142">
        <f t="shared" si="1665"/>
        <v>1571714</v>
      </c>
      <c r="V1212" s="142">
        <f t="shared" si="1665"/>
        <v>11465</v>
      </c>
      <c r="W1212" s="142">
        <f t="shared" si="1665"/>
        <v>3534594</v>
      </c>
      <c r="X1212" s="142">
        <f t="shared" si="1665"/>
        <v>91773</v>
      </c>
      <c r="Y1212" s="142">
        <f t="shared" si="1665"/>
        <v>475701</v>
      </c>
      <c r="Z1212" s="142">
        <f t="shared" si="1665"/>
        <v>2194516</v>
      </c>
      <c r="AA1212" s="176">
        <f t="shared" si="1665"/>
        <v>1820497</v>
      </c>
      <c r="AB1212" s="279">
        <f t="shared" si="1665"/>
        <v>1645727</v>
      </c>
      <c r="AC1212" s="142">
        <f t="shared" si="1665"/>
        <v>169842227</v>
      </c>
      <c r="AD1212" s="142">
        <f t="shared" si="1665"/>
        <v>438098</v>
      </c>
      <c r="AE1212" s="142">
        <f t="shared" si="1665"/>
        <v>85878</v>
      </c>
      <c r="AF1212" s="142"/>
      <c r="AG1212" s="168" t="s">
        <v>2812</v>
      </c>
      <c r="AH1212" s="144">
        <f>Data!D$734+C1212+D1212+E1212+F1212+G1212+H1212+O1212+T1212+U1212+W1212+X1212+Z1212+AB1212+AC1212</f>
        <v>807286483</v>
      </c>
      <c r="AI1212" s="145">
        <f t="shared" si="294"/>
        <v>43853</v>
      </c>
      <c r="AJ1212" s="144">
        <f t="shared" si="297"/>
        <v>1428</v>
      </c>
      <c r="AK1212" s="142">
        <v>1.0</v>
      </c>
      <c r="AL1212" s="146">
        <f t="shared" si="1039"/>
        <v>1428</v>
      </c>
      <c r="AM1212" s="168">
        <f t="shared" si="1664"/>
        <v>28</v>
      </c>
      <c r="AN1212" s="295"/>
      <c r="AO1212" s="295"/>
      <c r="AP1212" s="295"/>
      <c r="AQ1212" s="295"/>
      <c r="AR1212" s="295"/>
      <c r="AS1212" s="295"/>
      <c r="AT1212" s="295"/>
      <c r="AU1212" s="295"/>
      <c r="AV1212" s="295"/>
      <c r="AW1212" s="295"/>
      <c r="AX1212" s="295"/>
      <c r="AY1212" s="295"/>
      <c r="AZ1212" s="295"/>
      <c r="BA1212" s="295"/>
      <c r="BB1212" s="295"/>
    </row>
    <row r="1213">
      <c r="A1213" s="293" t="str">
        <f>Data!A46</f>
        <v>Greater Dandenong City Council</v>
      </c>
      <c r="B1213" s="140">
        <f>Data!E46</f>
        <v>43858</v>
      </c>
      <c r="C1213" s="210">
        <f>Data!D46+C1212</f>
        <v>7518787</v>
      </c>
      <c r="D1213" s="142">
        <f t="shared" ref="D1213:AE1213" si="1666">D1212</f>
        <v>28257097</v>
      </c>
      <c r="E1213" s="142">
        <f t="shared" si="1666"/>
        <v>6229645</v>
      </c>
      <c r="F1213" s="142">
        <f t="shared" si="1666"/>
        <v>58269557</v>
      </c>
      <c r="G1213" s="142">
        <f t="shared" si="1666"/>
        <v>30817800</v>
      </c>
      <c r="H1213" s="142">
        <f t="shared" si="1666"/>
        <v>2477714</v>
      </c>
      <c r="I1213" s="142">
        <f t="shared" si="1666"/>
        <v>60480000</v>
      </c>
      <c r="J1213" s="142">
        <f t="shared" si="1666"/>
        <v>4894244</v>
      </c>
      <c r="K1213" s="142">
        <f t="shared" si="1666"/>
        <v>13098307</v>
      </c>
      <c r="L1213" s="142">
        <f t="shared" si="1666"/>
        <v>66990000</v>
      </c>
      <c r="M1213" s="142">
        <f t="shared" si="1666"/>
        <v>2154324</v>
      </c>
      <c r="N1213" s="142">
        <f t="shared" si="1666"/>
        <v>46740672</v>
      </c>
      <c r="O1213" s="142">
        <f t="shared" si="1666"/>
        <v>3559100</v>
      </c>
      <c r="P1213" s="142">
        <f t="shared" si="1666"/>
        <v>148000</v>
      </c>
      <c r="Q1213" s="142">
        <f t="shared" si="1666"/>
        <v>8858775</v>
      </c>
      <c r="R1213" s="142">
        <f t="shared" si="1666"/>
        <v>1371373</v>
      </c>
      <c r="S1213" s="142">
        <f t="shared" si="1666"/>
        <v>6147539</v>
      </c>
      <c r="T1213" s="142">
        <f t="shared" si="1666"/>
        <v>45478326</v>
      </c>
      <c r="U1213" s="142">
        <f t="shared" si="1666"/>
        <v>1571714</v>
      </c>
      <c r="V1213" s="142">
        <f t="shared" si="1666"/>
        <v>11465</v>
      </c>
      <c r="W1213" s="142">
        <f t="shared" si="1666"/>
        <v>3534594</v>
      </c>
      <c r="X1213" s="142">
        <f t="shared" si="1666"/>
        <v>91773</v>
      </c>
      <c r="Y1213" s="142">
        <f t="shared" si="1666"/>
        <v>475701</v>
      </c>
      <c r="Z1213" s="142">
        <f t="shared" si="1666"/>
        <v>2194516</v>
      </c>
      <c r="AA1213" s="142">
        <f t="shared" si="1666"/>
        <v>1820497</v>
      </c>
      <c r="AB1213" s="279">
        <f t="shared" si="1666"/>
        <v>1645727</v>
      </c>
      <c r="AC1213" s="142">
        <f t="shared" si="1666"/>
        <v>169842227</v>
      </c>
      <c r="AD1213" s="142">
        <f t="shared" si="1666"/>
        <v>438098</v>
      </c>
      <c r="AE1213" s="142">
        <f t="shared" si="1666"/>
        <v>85878</v>
      </c>
      <c r="AF1213" s="142"/>
      <c r="AG1213" s="168" t="s">
        <v>974</v>
      </c>
      <c r="AH1213" s="144">
        <f>Data!D$734+C1213+D1213+E1213+F1213+G1213+H1213+O1213+T1213+U1213+W1213+X1213+Z1213+AB1213+AC1213</f>
        <v>807452577</v>
      </c>
      <c r="AI1213" s="145">
        <f t="shared" si="294"/>
        <v>43858</v>
      </c>
      <c r="AJ1213" s="144">
        <f t="shared" si="297"/>
        <v>1429</v>
      </c>
      <c r="AK1213" s="142">
        <v>1.0</v>
      </c>
      <c r="AL1213" s="146">
        <f t="shared" si="1039"/>
        <v>1429</v>
      </c>
      <c r="AM1213" s="168">
        <f>AM1173</f>
        <v>28</v>
      </c>
      <c r="AN1213" s="295"/>
      <c r="AO1213" s="295"/>
      <c r="AP1213" s="295"/>
      <c r="AQ1213" s="295"/>
      <c r="AR1213" s="295"/>
      <c r="AS1213" s="295"/>
      <c r="AT1213" s="295"/>
      <c r="AU1213" s="295"/>
      <c r="AV1213" s="295"/>
      <c r="AW1213" s="295"/>
      <c r="AX1213" s="295"/>
      <c r="AY1213" s="295"/>
      <c r="AZ1213" s="295"/>
      <c r="BA1213" s="295"/>
      <c r="BB1213" s="295"/>
    </row>
    <row r="1214">
      <c r="A1214" s="293" t="str">
        <f>Data!A59</f>
        <v>Kingston City Council</v>
      </c>
      <c r="B1214" s="140">
        <f>Data!E59</f>
        <v>43858</v>
      </c>
      <c r="C1214" s="210">
        <f>Data!D59+C1213</f>
        <v>7681287</v>
      </c>
      <c r="D1214" s="142">
        <f t="shared" ref="D1214:AE1214" si="1667">D1213</f>
        <v>28257097</v>
      </c>
      <c r="E1214" s="142">
        <f t="shared" si="1667"/>
        <v>6229645</v>
      </c>
      <c r="F1214" s="142">
        <f t="shared" si="1667"/>
        <v>58269557</v>
      </c>
      <c r="G1214" s="142">
        <f t="shared" si="1667"/>
        <v>30817800</v>
      </c>
      <c r="H1214" s="142">
        <f t="shared" si="1667"/>
        <v>2477714</v>
      </c>
      <c r="I1214" s="142">
        <f t="shared" si="1667"/>
        <v>60480000</v>
      </c>
      <c r="J1214" s="142">
        <f t="shared" si="1667"/>
        <v>4894244</v>
      </c>
      <c r="K1214" s="142">
        <f t="shared" si="1667"/>
        <v>13098307</v>
      </c>
      <c r="L1214" s="142">
        <f t="shared" si="1667"/>
        <v>66990000</v>
      </c>
      <c r="M1214" s="142">
        <f t="shared" si="1667"/>
        <v>2154324</v>
      </c>
      <c r="N1214" s="142">
        <f t="shared" si="1667"/>
        <v>46740672</v>
      </c>
      <c r="O1214" s="142">
        <f t="shared" si="1667"/>
        <v>3559100</v>
      </c>
      <c r="P1214" s="142">
        <f t="shared" si="1667"/>
        <v>148000</v>
      </c>
      <c r="Q1214" s="142">
        <f t="shared" si="1667"/>
        <v>8858775</v>
      </c>
      <c r="R1214" s="142">
        <f t="shared" si="1667"/>
        <v>1371373</v>
      </c>
      <c r="S1214" s="142">
        <f t="shared" si="1667"/>
        <v>6147539</v>
      </c>
      <c r="T1214" s="142">
        <f t="shared" si="1667"/>
        <v>45478326</v>
      </c>
      <c r="U1214" s="142">
        <f t="shared" si="1667"/>
        <v>1571714</v>
      </c>
      <c r="V1214" s="142">
        <f t="shared" si="1667"/>
        <v>11465</v>
      </c>
      <c r="W1214" s="142">
        <f t="shared" si="1667"/>
        <v>3534594</v>
      </c>
      <c r="X1214" s="142">
        <f t="shared" si="1667"/>
        <v>91773</v>
      </c>
      <c r="Y1214" s="142">
        <f t="shared" si="1667"/>
        <v>475701</v>
      </c>
      <c r="Z1214" s="142">
        <f t="shared" si="1667"/>
        <v>2194516</v>
      </c>
      <c r="AA1214" s="142">
        <f t="shared" si="1667"/>
        <v>1820497</v>
      </c>
      <c r="AB1214" s="279">
        <f t="shared" si="1667"/>
        <v>1645727</v>
      </c>
      <c r="AC1214" s="142">
        <f t="shared" si="1667"/>
        <v>169842227</v>
      </c>
      <c r="AD1214" s="142">
        <f t="shared" si="1667"/>
        <v>438098</v>
      </c>
      <c r="AE1214" s="142">
        <f t="shared" si="1667"/>
        <v>85878</v>
      </c>
      <c r="AF1214" s="142"/>
      <c r="AG1214" s="168" t="s">
        <v>974</v>
      </c>
      <c r="AH1214" s="144">
        <f>Data!D$734+C1214+D1214+E1214+F1214+G1214+H1214+O1214+T1214+U1214+W1214+X1214+Z1214+AB1214+AC1214</f>
        <v>807615077</v>
      </c>
      <c r="AI1214" s="145">
        <f t="shared" si="294"/>
        <v>43858</v>
      </c>
      <c r="AJ1214" s="144">
        <f t="shared" si="297"/>
        <v>1430</v>
      </c>
      <c r="AK1214" s="142">
        <v>1.0</v>
      </c>
      <c r="AL1214" s="146">
        <f t="shared" si="1039"/>
        <v>1430</v>
      </c>
      <c r="AM1214" s="168">
        <f>AM1175</f>
        <v>28</v>
      </c>
      <c r="AN1214" s="295"/>
      <c r="AO1214" s="295"/>
      <c r="AP1214" s="295"/>
      <c r="AQ1214" s="295"/>
      <c r="AR1214" s="295"/>
      <c r="AS1214" s="295"/>
      <c r="AT1214" s="295"/>
      <c r="AU1214" s="295"/>
      <c r="AV1214" s="295"/>
      <c r="AW1214" s="295"/>
      <c r="AX1214" s="295"/>
      <c r="AY1214" s="295"/>
      <c r="AZ1214" s="295"/>
      <c r="BA1214" s="295"/>
      <c r="BB1214" s="295"/>
    </row>
    <row r="1215">
      <c r="A1215" s="293" t="str">
        <f>Data!A64</f>
        <v>Manningham Council</v>
      </c>
      <c r="B1215" s="140">
        <f>Data!E64</f>
        <v>43858</v>
      </c>
      <c r="C1215" s="210">
        <f>Data!D64+C1214</f>
        <v>7804189</v>
      </c>
      <c r="D1215" s="142">
        <f t="shared" ref="D1215:AE1215" si="1668">D1214</f>
        <v>28257097</v>
      </c>
      <c r="E1215" s="142">
        <f t="shared" si="1668"/>
        <v>6229645</v>
      </c>
      <c r="F1215" s="142">
        <f t="shared" si="1668"/>
        <v>58269557</v>
      </c>
      <c r="G1215" s="142">
        <f t="shared" si="1668"/>
        <v>30817800</v>
      </c>
      <c r="H1215" s="142">
        <f t="shared" si="1668"/>
        <v>2477714</v>
      </c>
      <c r="I1215" s="142">
        <f t="shared" si="1668"/>
        <v>60480000</v>
      </c>
      <c r="J1215" s="142">
        <f t="shared" si="1668"/>
        <v>4894244</v>
      </c>
      <c r="K1215" s="142">
        <f t="shared" si="1668"/>
        <v>13098307</v>
      </c>
      <c r="L1215" s="142">
        <f t="shared" si="1668"/>
        <v>66990000</v>
      </c>
      <c r="M1215" s="142">
        <f t="shared" si="1668"/>
        <v>2154324</v>
      </c>
      <c r="N1215" s="142">
        <f t="shared" si="1668"/>
        <v>46740672</v>
      </c>
      <c r="O1215" s="142">
        <f t="shared" si="1668"/>
        <v>3559100</v>
      </c>
      <c r="P1215" s="142">
        <f t="shared" si="1668"/>
        <v>148000</v>
      </c>
      <c r="Q1215" s="142">
        <f t="shared" si="1668"/>
        <v>8858775</v>
      </c>
      <c r="R1215" s="142">
        <f t="shared" si="1668"/>
        <v>1371373</v>
      </c>
      <c r="S1215" s="142">
        <f t="shared" si="1668"/>
        <v>6147539</v>
      </c>
      <c r="T1215" s="142">
        <f t="shared" si="1668"/>
        <v>45478326</v>
      </c>
      <c r="U1215" s="142">
        <f t="shared" si="1668"/>
        <v>1571714</v>
      </c>
      <c r="V1215" s="142">
        <f t="shared" si="1668"/>
        <v>11465</v>
      </c>
      <c r="W1215" s="142">
        <f t="shared" si="1668"/>
        <v>3534594</v>
      </c>
      <c r="X1215" s="142">
        <f t="shared" si="1668"/>
        <v>91773</v>
      </c>
      <c r="Y1215" s="142">
        <f t="shared" si="1668"/>
        <v>475701</v>
      </c>
      <c r="Z1215" s="142">
        <f t="shared" si="1668"/>
        <v>2194516</v>
      </c>
      <c r="AA1215" s="142">
        <f t="shared" si="1668"/>
        <v>1820497</v>
      </c>
      <c r="AB1215" s="279">
        <f t="shared" si="1668"/>
        <v>1645727</v>
      </c>
      <c r="AC1215" s="142">
        <f t="shared" si="1668"/>
        <v>169842227</v>
      </c>
      <c r="AD1215" s="142">
        <f t="shared" si="1668"/>
        <v>438098</v>
      </c>
      <c r="AE1215" s="142">
        <f t="shared" si="1668"/>
        <v>85878</v>
      </c>
      <c r="AF1215" s="142"/>
      <c r="AG1215" s="168" t="s">
        <v>974</v>
      </c>
      <c r="AH1215" s="144">
        <f>Data!D$734+C1215+D1215+E1215+F1215+G1215+H1215+O1215+T1215+U1215+W1215+X1215+Z1215+AB1215+AC1215</f>
        <v>807737979</v>
      </c>
      <c r="AI1215" s="145">
        <f t="shared" si="294"/>
        <v>43858</v>
      </c>
      <c r="AJ1215" s="144">
        <f t="shared" si="297"/>
        <v>1431</v>
      </c>
      <c r="AK1215" s="142">
        <v>1.0</v>
      </c>
      <c r="AL1215" s="146">
        <f t="shared" si="1039"/>
        <v>1431</v>
      </c>
      <c r="AM1215" s="168">
        <f>AM1178</f>
        <v>28</v>
      </c>
      <c r="AN1215" s="295"/>
      <c r="AO1215" s="295"/>
      <c r="AP1215" s="295"/>
      <c r="AQ1215" s="295"/>
      <c r="AR1215" s="295"/>
      <c r="AS1215" s="295"/>
      <c r="AT1215" s="295"/>
      <c r="AU1215" s="295"/>
      <c r="AV1215" s="295"/>
      <c r="AW1215" s="295"/>
      <c r="AX1215" s="295"/>
      <c r="AY1215" s="295"/>
      <c r="AZ1215" s="295"/>
      <c r="BA1215" s="295"/>
      <c r="BB1215" s="295"/>
    </row>
    <row r="1216">
      <c r="A1216" s="293" t="str">
        <f>Data!A1139</f>
        <v>Asheville City Council</v>
      </c>
      <c r="B1216" s="140">
        <f>Data!E1139</f>
        <v>43858</v>
      </c>
      <c r="C1216" s="142">
        <f t="shared" ref="C1216:C1236" si="1670">C1215</f>
        <v>7804189</v>
      </c>
      <c r="D1216" s="210">
        <f>Data!D1139+D1215</f>
        <v>28349549</v>
      </c>
      <c r="E1216" s="142">
        <f t="shared" ref="E1216:AE1216" si="1669">E1215</f>
        <v>6229645</v>
      </c>
      <c r="F1216" s="142">
        <f t="shared" si="1669"/>
        <v>58269557</v>
      </c>
      <c r="G1216" s="142">
        <f t="shared" si="1669"/>
        <v>30817800</v>
      </c>
      <c r="H1216" s="142">
        <f t="shared" si="1669"/>
        <v>2477714</v>
      </c>
      <c r="I1216" s="142">
        <f t="shared" si="1669"/>
        <v>60480000</v>
      </c>
      <c r="J1216" s="142">
        <f t="shared" si="1669"/>
        <v>4894244</v>
      </c>
      <c r="K1216" s="142">
        <f t="shared" si="1669"/>
        <v>13098307</v>
      </c>
      <c r="L1216" s="142">
        <f t="shared" si="1669"/>
        <v>66990000</v>
      </c>
      <c r="M1216" s="142">
        <f t="shared" si="1669"/>
        <v>2154324</v>
      </c>
      <c r="N1216" s="142">
        <f t="shared" si="1669"/>
        <v>46740672</v>
      </c>
      <c r="O1216" s="142">
        <f t="shared" si="1669"/>
        <v>3559100</v>
      </c>
      <c r="P1216" s="142">
        <f t="shared" si="1669"/>
        <v>148000</v>
      </c>
      <c r="Q1216" s="142">
        <f t="shared" si="1669"/>
        <v>8858775</v>
      </c>
      <c r="R1216" s="142">
        <f t="shared" si="1669"/>
        <v>1371373</v>
      </c>
      <c r="S1216" s="142">
        <f t="shared" si="1669"/>
        <v>6147539</v>
      </c>
      <c r="T1216" s="142">
        <f t="shared" si="1669"/>
        <v>45478326</v>
      </c>
      <c r="U1216" s="142">
        <f t="shared" si="1669"/>
        <v>1571714</v>
      </c>
      <c r="V1216" s="142">
        <f t="shared" si="1669"/>
        <v>11465</v>
      </c>
      <c r="W1216" s="142">
        <f t="shared" si="1669"/>
        <v>3534594</v>
      </c>
      <c r="X1216" s="142">
        <f t="shared" si="1669"/>
        <v>91773</v>
      </c>
      <c r="Y1216" s="142">
        <f t="shared" si="1669"/>
        <v>475701</v>
      </c>
      <c r="Z1216" s="142">
        <f t="shared" si="1669"/>
        <v>2194516</v>
      </c>
      <c r="AA1216" s="142">
        <f t="shared" si="1669"/>
        <v>1820497</v>
      </c>
      <c r="AB1216" s="279">
        <f t="shared" si="1669"/>
        <v>1645727</v>
      </c>
      <c r="AC1216" s="142">
        <f t="shared" si="1669"/>
        <v>169842227</v>
      </c>
      <c r="AD1216" s="142">
        <f t="shared" si="1669"/>
        <v>438098</v>
      </c>
      <c r="AE1216" s="142">
        <f t="shared" si="1669"/>
        <v>85878</v>
      </c>
      <c r="AF1216" s="142"/>
      <c r="AG1216" s="168" t="s">
        <v>996</v>
      </c>
      <c r="AH1216" s="144">
        <f>Data!D$734+C1216+D1216+E1216+F1216+G1216+H1216+O1216+T1216+U1216+W1216+X1216+Z1216+AB1216+AC1216</f>
        <v>807830431</v>
      </c>
      <c r="AI1216" s="145">
        <f t="shared" si="294"/>
        <v>43858</v>
      </c>
      <c r="AJ1216" s="144">
        <f t="shared" si="297"/>
        <v>1432</v>
      </c>
      <c r="AK1216" s="142">
        <v>1.0</v>
      </c>
      <c r="AL1216" s="146">
        <f t="shared" si="1039"/>
        <v>1432</v>
      </c>
      <c r="AM1216" s="168">
        <f t="shared" ref="AM1216:AM1218" si="1672">AM1178</f>
        <v>28</v>
      </c>
      <c r="AN1216" s="295"/>
      <c r="AO1216" s="295"/>
      <c r="AP1216" s="295"/>
      <c r="AQ1216" s="295"/>
      <c r="AR1216" s="295"/>
      <c r="AS1216" s="295"/>
      <c r="AT1216" s="295"/>
      <c r="AU1216" s="295"/>
      <c r="AV1216" s="295"/>
      <c r="AW1216" s="295"/>
      <c r="AX1216" s="295"/>
      <c r="AY1216" s="295"/>
      <c r="AZ1216" s="295"/>
      <c r="BA1216" s="295"/>
      <c r="BB1216" s="295"/>
    </row>
    <row r="1217">
      <c r="A1217" s="293" t="str">
        <f>Data!A1162</f>
        <v>Flagstaff City Council</v>
      </c>
      <c r="B1217" s="140">
        <f>Data!E1162</f>
        <v>43858</v>
      </c>
      <c r="C1217" s="142">
        <f t="shared" si="1670"/>
        <v>7804189</v>
      </c>
      <c r="D1217" s="210">
        <f>Data!D1162+D1216</f>
        <v>28423513</v>
      </c>
      <c r="E1217" s="142">
        <f t="shared" ref="E1217:AE1217" si="1671">E1216</f>
        <v>6229645</v>
      </c>
      <c r="F1217" s="142">
        <f t="shared" si="1671"/>
        <v>58269557</v>
      </c>
      <c r="G1217" s="142">
        <f t="shared" si="1671"/>
        <v>30817800</v>
      </c>
      <c r="H1217" s="142">
        <f t="shared" si="1671"/>
        <v>2477714</v>
      </c>
      <c r="I1217" s="142">
        <f t="shared" si="1671"/>
        <v>60480000</v>
      </c>
      <c r="J1217" s="142">
        <f t="shared" si="1671"/>
        <v>4894244</v>
      </c>
      <c r="K1217" s="142">
        <f t="shared" si="1671"/>
        <v>13098307</v>
      </c>
      <c r="L1217" s="142">
        <f t="shared" si="1671"/>
        <v>66990000</v>
      </c>
      <c r="M1217" s="142">
        <f t="shared" si="1671"/>
        <v>2154324</v>
      </c>
      <c r="N1217" s="142">
        <f t="shared" si="1671"/>
        <v>46740672</v>
      </c>
      <c r="O1217" s="142">
        <f t="shared" si="1671"/>
        <v>3559100</v>
      </c>
      <c r="P1217" s="142">
        <f t="shared" si="1671"/>
        <v>148000</v>
      </c>
      <c r="Q1217" s="142">
        <f t="shared" si="1671"/>
        <v>8858775</v>
      </c>
      <c r="R1217" s="142">
        <f t="shared" si="1671"/>
        <v>1371373</v>
      </c>
      <c r="S1217" s="142">
        <f t="shared" si="1671"/>
        <v>6147539</v>
      </c>
      <c r="T1217" s="142">
        <f t="shared" si="1671"/>
        <v>45478326</v>
      </c>
      <c r="U1217" s="142">
        <f t="shared" si="1671"/>
        <v>1571714</v>
      </c>
      <c r="V1217" s="142">
        <f t="shared" si="1671"/>
        <v>11465</v>
      </c>
      <c r="W1217" s="142">
        <f t="shared" si="1671"/>
        <v>3534594</v>
      </c>
      <c r="X1217" s="142">
        <f t="shared" si="1671"/>
        <v>91773</v>
      </c>
      <c r="Y1217" s="142">
        <f t="shared" si="1671"/>
        <v>475701</v>
      </c>
      <c r="Z1217" s="142">
        <f t="shared" si="1671"/>
        <v>2194516</v>
      </c>
      <c r="AA1217" s="142">
        <f t="shared" si="1671"/>
        <v>1820497</v>
      </c>
      <c r="AB1217" s="279">
        <f t="shared" si="1671"/>
        <v>1645727</v>
      </c>
      <c r="AC1217" s="142">
        <f t="shared" si="1671"/>
        <v>169842227</v>
      </c>
      <c r="AD1217" s="142">
        <f t="shared" si="1671"/>
        <v>438098</v>
      </c>
      <c r="AE1217" s="142">
        <f t="shared" si="1671"/>
        <v>85878</v>
      </c>
      <c r="AF1217" s="142"/>
      <c r="AG1217" s="168" t="s">
        <v>996</v>
      </c>
      <c r="AH1217" s="144">
        <f>Data!D$734+C1217+D1217+E1217+F1217+G1217+H1217+O1217+T1217+U1217+W1217+X1217+Z1217+AB1217+AC1217</f>
        <v>807904395</v>
      </c>
      <c r="AI1217" s="145">
        <f t="shared" si="294"/>
        <v>43858</v>
      </c>
      <c r="AJ1217" s="144">
        <f t="shared" si="297"/>
        <v>1433</v>
      </c>
      <c r="AK1217" s="142">
        <v>1.0</v>
      </c>
      <c r="AL1217" s="146">
        <f t="shared" si="1039"/>
        <v>1433</v>
      </c>
      <c r="AM1217" s="168">
        <f t="shared" si="1672"/>
        <v>28</v>
      </c>
      <c r="AN1217" s="295"/>
      <c r="AO1217" s="295"/>
      <c r="AP1217" s="295"/>
      <c r="AQ1217" s="295"/>
      <c r="AR1217" s="295"/>
      <c r="AS1217" s="295"/>
      <c r="AT1217" s="295"/>
      <c r="AU1217" s="295"/>
      <c r="AV1217" s="295"/>
      <c r="AW1217" s="295"/>
      <c r="AX1217" s="295"/>
      <c r="AY1217" s="295"/>
      <c r="AZ1217" s="295"/>
      <c r="BA1217" s="295"/>
      <c r="BB1217" s="295"/>
    </row>
    <row r="1218">
      <c r="A1218" s="293" t="str">
        <f>Data!A1154</f>
        <v>Coral Gables City Council</v>
      </c>
      <c r="B1218" s="140">
        <f>Data!E1154</f>
        <v>43858</v>
      </c>
      <c r="C1218" s="142">
        <f t="shared" si="1670"/>
        <v>7804189</v>
      </c>
      <c r="D1218" s="210">
        <f>Data!D1154+D1217</f>
        <v>28474512</v>
      </c>
      <c r="E1218" s="142">
        <f t="shared" ref="E1218:AE1218" si="1673">E1217</f>
        <v>6229645</v>
      </c>
      <c r="F1218" s="142">
        <f t="shared" si="1673"/>
        <v>58269557</v>
      </c>
      <c r="G1218" s="142">
        <f t="shared" si="1673"/>
        <v>30817800</v>
      </c>
      <c r="H1218" s="142">
        <f t="shared" si="1673"/>
        <v>2477714</v>
      </c>
      <c r="I1218" s="142">
        <f t="shared" si="1673"/>
        <v>60480000</v>
      </c>
      <c r="J1218" s="142">
        <f t="shared" si="1673"/>
        <v>4894244</v>
      </c>
      <c r="K1218" s="142">
        <f t="shared" si="1673"/>
        <v>13098307</v>
      </c>
      <c r="L1218" s="142">
        <f t="shared" si="1673"/>
        <v>66990000</v>
      </c>
      <c r="M1218" s="142">
        <f t="shared" si="1673"/>
        <v>2154324</v>
      </c>
      <c r="N1218" s="142">
        <f t="shared" si="1673"/>
        <v>46740672</v>
      </c>
      <c r="O1218" s="142">
        <f t="shared" si="1673"/>
        <v>3559100</v>
      </c>
      <c r="P1218" s="142">
        <f t="shared" si="1673"/>
        <v>148000</v>
      </c>
      <c r="Q1218" s="142">
        <f t="shared" si="1673"/>
        <v>8858775</v>
      </c>
      <c r="R1218" s="142">
        <f t="shared" si="1673"/>
        <v>1371373</v>
      </c>
      <c r="S1218" s="142">
        <f t="shared" si="1673"/>
        <v>6147539</v>
      </c>
      <c r="T1218" s="142">
        <f t="shared" si="1673"/>
        <v>45478326</v>
      </c>
      <c r="U1218" s="142">
        <f t="shared" si="1673"/>
        <v>1571714</v>
      </c>
      <c r="V1218" s="142">
        <f t="shared" si="1673"/>
        <v>11465</v>
      </c>
      <c r="W1218" s="142">
        <f t="shared" si="1673"/>
        <v>3534594</v>
      </c>
      <c r="X1218" s="142">
        <f t="shared" si="1673"/>
        <v>91773</v>
      </c>
      <c r="Y1218" s="142">
        <f t="shared" si="1673"/>
        <v>475701</v>
      </c>
      <c r="Z1218" s="142">
        <f t="shared" si="1673"/>
        <v>2194516</v>
      </c>
      <c r="AA1218" s="142">
        <f t="shared" si="1673"/>
        <v>1820497</v>
      </c>
      <c r="AB1218" s="279">
        <f t="shared" si="1673"/>
        <v>1645727</v>
      </c>
      <c r="AC1218" s="142">
        <f t="shared" si="1673"/>
        <v>169842227</v>
      </c>
      <c r="AD1218" s="142">
        <f t="shared" si="1673"/>
        <v>438098</v>
      </c>
      <c r="AE1218" s="142">
        <f t="shared" si="1673"/>
        <v>85878</v>
      </c>
      <c r="AF1218" s="142"/>
      <c r="AG1218" s="168" t="s">
        <v>996</v>
      </c>
      <c r="AH1218" s="144">
        <f>Data!D$734+C1218+D1218+E1218+F1218+G1218+H1218+O1218+T1218+U1218+W1218+X1218+Z1218+AB1218+AC1218</f>
        <v>807955394</v>
      </c>
      <c r="AI1218" s="145">
        <f t="shared" si="294"/>
        <v>43858</v>
      </c>
      <c r="AJ1218" s="144">
        <f t="shared" si="297"/>
        <v>1434</v>
      </c>
      <c r="AK1218" s="142">
        <v>1.0</v>
      </c>
      <c r="AL1218" s="146">
        <f t="shared" si="1039"/>
        <v>1434</v>
      </c>
      <c r="AM1218" s="168">
        <f t="shared" si="1672"/>
        <v>28</v>
      </c>
      <c r="AN1218" s="295"/>
      <c r="AO1218" s="295"/>
      <c r="AP1218" s="295"/>
      <c r="AQ1218" s="295"/>
      <c r="AR1218" s="295"/>
      <c r="AS1218" s="295"/>
      <c r="AT1218" s="295"/>
      <c r="AU1218" s="295"/>
      <c r="AV1218" s="295"/>
      <c r="AW1218" s="295"/>
      <c r="AX1218" s="295"/>
      <c r="AY1218" s="295"/>
      <c r="AZ1218" s="295"/>
      <c r="BA1218" s="295"/>
      <c r="BB1218" s="295"/>
    </row>
    <row r="1219">
      <c r="A1219" s="293" t="str">
        <f>Data!A628</f>
        <v>Caledon Town Council</v>
      </c>
      <c r="B1219" s="140">
        <f>Data!E628</f>
        <v>43858</v>
      </c>
      <c r="C1219" s="142">
        <f t="shared" si="1670"/>
        <v>7804189</v>
      </c>
      <c r="D1219" s="142">
        <f t="shared" ref="D1219:AE1219" si="1674">D1218</f>
        <v>28474512</v>
      </c>
      <c r="E1219" s="142">
        <f t="shared" si="1674"/>
        <v>6229645</v>
      </c>
      <c r="F1219" s="142">
        <f t="shared" si="1674"/>
        <v>58269557</v>
      </c>
      <c r="G1219" s="176">
        <f t="shared" si="1674"/>
        <v>30817800</v>
      </c>
      <c r="H1219" s="142">
        <f t="shared" si="1674"/>
        <v>2477714</v>
      </c>
      <c r="I1219" s="142">
        <f t="shared" si="1674"/>
        <v>60480000</v>
      </c>
      <c r="J1219" s="142">
        <f t="shared" si="1674"/>
        <v>4894244</v>
      </c>
      <c r="K1219" s="142">
        <f t="shared" si="1674"/>
        <v>13098307</v>
      </c>
      <c r="L1219" s="142">
        <f t="shared" si="1674"/>
        <v>66990000</v>
      </c>
      <c r="M1219" s="142">
        <f t="shared" si="1674"/>
        <v>2154324</v>
      </c>
      <c r="N1219" s="142">
        <f t="shared" si="1674"/>
        <v>46740672</v>
      </c>
      <c r="O1219" s="142">
        <f t="shared" si="1674"/>
        <v>3559100</v>
      </c>
      <c r="P1219" s="142">
        <f t="shared" si="1674"/>
        <v>148000</v>
      </c>
      <c r="Q1219" s="142">
        <f t="shared" si="1674"/>
        <v>8858775</v>
      </c>
      <c r="R1219" s="142">
        <f t="shared" si="1674"/>
        <v>1371373</v>
      </c>
      <c r="S1219" s="142">
        <f t="shared" si="1674"/>
        <v>6147539</v>
      </c>
      <c r="T1219" s="142">
        <f t="shared" si="1674"/>
        <v>45478326</v>
      </c>
      <c r="U1219" s="142">
        <f t="shared" si="1674"/>
        <v>1571714</v>
      </c>
      <c r="V1219" s="142">
        <f t="shared" si="1674"/>
        <v>11465</v>
      </c>
      <c r="W1219" s="142">
        <f t="shared" si="1674"/>
        <v>3534594</v>
      </c>
      <c r="X1219" s="142">
        <f t="shared" si="1674"/>
        <v>91773</v>
      </c>
      <c r="Y1219" s="142">
        <f t="shared" si="1674"/>
        <v>475701</v>
      </c>
      <c r="Z1219" s="142">
        <f t="shared" si="1674"/>
        <v>2194516</v>
      </c>
      <c r="AA1219" s="142">
        <f t="shared" si="1674"/>
        <v>1820497</v>
      </c>
      <c r="AB1219" s="279">
        <f t="shared" si="1674"/>
        <v>1645727</v>
      </c>
      <c r="AC1219" s="142">
        <f t="shared" si="1674"/>
        <v>169842227</v>
      </c>
      <c r="AD1219" s="142">
        <f t="shared" si="1674"/>
        <v>438098</v>
      </c>
      <c r="AE1219" s="142">
        <f t="shared" si="1674"/>
        <v>85878</v>
      </c>
      <c r="AF1219" s="142"/>
      <c r="AG1219" s="168" t="s">
        <v>1206</v>
      </c>
      <c r="AH1219" s="144">
        <f>Data!D$734+C1219+D1219+E1219+F1219+G1219+H1219+O1219+T1219+U1219+W1219+X1219+Z1219+AB1219+AC1219</f>
        <v>807955394</v>
      </c>
      <c r="AI1219" s="145">
        <f t="shared" si="294"/>
        <v>43858</v>
      </c>
      <c r="AJ1219" s="144">
        <f t="shared" si="297"/>
        <v>1435</v>
      </c>
      <c r="AK1219" s="142">
        <v>1.0</v>
      </c>
      <c r="AL1219" s="146">
        <f t="shared" si="1039"/>
        <v>1435</v>
      </c>
      <c r="AM1219" s="168">
        <f>AM1180</f>
        <v>28</v>
      </c>
      <c r="AN1219" s="295"/>
      <c r="AO1219" s="295"/>
      <c r="AP1219" s="295"/>
      <c r="AQ1219" s="295"/>
      <c r="AR1219" s="295"/>
      <c r="AS1219" s="295"/>
      <c r="AT1219" s="295"/>
      <c r="AU1219" s="295"/>
      <c r="AV1219" s="295"/>
      <c r="AW1219" s="295"/>
      <c r="AX1219" s="295"/>
      <c r="AY1219" s="295"/>
      <c r="AZ1219" s="295"/>
      <c r="BA1219" s="295"/>
      <c r="BB1219" s="295"/>
    </row>
    <row r="1220">
      <c r="A1220" s="293" t="str">
        <f>Data!A1160</f>
        <v>Everett City Council</v>
      </c>
      <c r="B1220" s="140">
        <f>Data!E1160</f>
        <v>43859</v>
      </c>
      <c r="C1220" s="142">
        <f t="shared" si="1670"/>
        <v>7804189</v>
      </c>
      <c r="D1220" s="210">
        <f>Data!D1160+D1219</f>
        <v>28585774</v>
      </c>
      <c r="E1220" s="142">
        <f t="shared" ref="E1220:AE1220" si="1675">E1219</f>
        <v>6229645</v>
      </c>
      <c r="F1220" s="142">
        <f t="shared" si="1675"/>
        <v>58269557</v>
      </c>
      <c r="G1220" s="142">
        <f t="shared" si="1675"/>
        <v>30817800</v>
      </c>
      <c r="H1220" s="142">
        <f t="shared" si="1675"/>
        <v>2477714</v>
      </c>
      <c r="I1220" s="142">
        <f t="shared" si="1675"/>
        <v>60480000</v>
      </c>
      <c r="J1220" s="142">
        <f t="shared" si="1675"/>
        <v>4894244</v>
      </c>
      <c r="K1220" s="142">
        <f t="shared" si="1675"/>
        <v>13098307</v>
      </c>
      <c r="L1220" s="142">
        <f t="shared" si="1675"/>
        <v>66990000</v>
      </c>
      <c r="M1220" s="142">
        <f t="shared" si="1675"/>
        <v>2154324</v>
      </c>
      <c r="N1220" s="142">
        <f t="shared" si="1675"/>
        <v>46740672</v>
      </c>
      <c r="O1220" s="142">
        <f t="shared" si="1675"/>
        <v>3559100</v>
      </c>
      <c r="P1220" s="142">
        <f t="shared" si="1675"/>
        <v>148000</v>
      </c>
      <c r="Q1220" s="142">
        <f t="shared" si="1675"/>
        <v>8858775</v>
      </c>
      <c r="R1220" s="142">
        <f t="shared" si="1675"/>
        <v>1371373</v>
      </c>
      <c r="S1220" s="142">
        <f t="shared" si="1675"/>
        <v>6147539</v>
      </c>
      <c r="T1220" s="142">
        <f t="shared" si="1675"/>
        <v>45478326</v>
      </c>
      <c r="U1220" s="142">
        <f t="shared" si="1675"/>
        <v>1571714</v>
      </c>
      <c r="V1220" s="142">
        <f t="shared" si="1675"/>
        <v>11465</v>
      </c>
      <c r="W1220" s="142">
        <f t="shared" si="1675"/>
        <v>3534594</v>
      </c>
      <c r="X1220" s="142">
        <f t="shared" si="1675"/>
        <v>91773</v>
      </c>
      <c r="Y1220" s="142">
        <f t="shared" si="1675"/>
        <v>475701</v>
      </c>
      <c r="Z1220" s="142">
        <f t="shared" si="1675"/>
        <v>2194516</v>
      </c>
      <c r="AA1220" s="142">
        <f t="shared" si="1675"/>
        <v>1820497</v>
      </c>
      <c r="AB1220" s="279">
        <f t="shared" si="1675"/>
        <v>1645727</v>
      </c>
      <c r="AC1220" s="142">
        <f t="shared" si="1675"/>
        <v>169842227</v>
      </c>
      <c r="AD1220" s="142">
        <f t="shared" si="1675"/>
        <v>438098</v>
      </c>
      <c r="AE1220" s="142">
        <f t="shared" si="1675"/>
        <v>85878</v>
      </c>
      <c r="AF1220" s="142"/>
      <c r="AG1220" s="168" t="s">
        <v>996</v>
      </c>
      <c r="AH1220" s="144">
        <f>Data!D$734+C1220+D1220+E1220+F1220+G1220+H1220+O1220+T1220+U1220+W1220+X1220+Z1220+AB1220+AC1220</f>
        <v>808066656</v>
      </c>
      <c r="AI1220" s="145">
        <f t="shared" si="294"/>
        <v>43859</v>
      </c>
      <c r="AJ1220" s="144">
        <f t="shared" si="297"/>
        <v>1436</v>
      </c>
      <c r="AK1220" s="142">
        <v>1.0</v>
      </c>
      <c r="AL1220" s="146">
        <f t="shared" si="1039"/>
        <v>1436</v>
      </c>
      <c r="AM1220" s="168">
        <f>AM1180</f>
        <v>28</v>
      </c>
      <c r="AN1220" s="295"/>
      <c r="AO1220" s="295"/>
      <c r="AP1220" s="295"/>
      <c r="AQ1220" s="295"/>
      <c r="AR1220" s="295"/>
      <c r="AS1220" s="295"/>
      <c r="AT1220" s="295"/>
      <c r="AU1220" s="295"/>
      <c r="AV1220" s="295"/>
      <c r="AW1220" s="295"/>
      <c r="AX1220" s="295"/>
      <c r="AY1220" s="295"/>
      <c r="AZ1220" s="295"/>
      <c r="BA1220" s="295"/>
      <c r="BB1220" s="295"/>
    </row>
    <row r="1221">
      <c r="A1221" s="293" t="str">
        <f>Data!A383</f>
        <v>Leek Town Council</v>
      </c>
      <c r="B1221" s="140">
        <f>Data!E383</f>
        <v>43859</v>
      </c>
      <c r="C1221" s="142">
        <f t="shared" si="1670"/>
        <v>7804189</v>
      </c>
      <c r="D1221" s="142">
        <f t="shared" ref="D1221:AE1221" si="1676">D1220</f>
        <v>28585774</v>
      </c>
      <c r="E1221" s="142">
        <f t="shared" si="1676"/>
        <v>6229645</v>
      </c>
      <c r="F1221" s="176">
        <f t="shared" si="1676"/>
        <v>58269557</v>
      </c>
      <c r="G1221" s="142">
        <f t="shared" si="1676"/>
        <v>30817800</v>
      </c>
      <c r="H1221" s="142">
        <f t="shared" si="1676"/>
        <v>2477714</v>
      </c>
      <c r="I1221" s="142">
        <f t="shared" si="1676"/>
        <v>60480000</v>
      </c>
      <c r="J1221" s="142">
        <f t="shared" si="1676"/>
        <v>4894244</v>
      </c>
      <c r="K1221" s="142">
        <f t="shared" si="1676"/>
        <v>13098307</v>
      </c>
      <c r="L1221" s="142">
        <f t="shared" si="1676"/>
        <v>66990000</v>
      </c>
      <c r="M1221" s="142">
        <f t="shared" si="1676"/>
        <v>2154324</v>
      </c>
      <c r="N1221" s="142">
        <f t="shared" si="1676"/>
        <v>46740672</v>
      </c>
      <c r="O1221" s="142">
        <f t="shared" si="1676"/>
        <v>3559100</v>
      </c>
      <c r="P1221" s="142">
        <f t="shared" si="1676"/>
        <v>148000</v>
      </c>
      <c r="Q1221" s="142">
        <f t="shared" si="1676"/>
        <v>8858775</v>
      </c>
      <c r="R1221" s="142">
        <f t="shared" si="1676"/>
        <v>1371373</v>
      </c>
      <c r="S1221" s="142">
        <f t="shared" si="1676"/>
        <v>6147539</v>
      </c>
      <c r="T1221" s="142">
        <f t="shared" si="1676"/>
        <v>45478326</v>
      </c>
      <c r="U1221" s="142">
        <f t="shared" si="1676"/>
        <v>1571714</v>
      </c>
      <c r="V1221" s="142">
        <f t="shared" si="1676"/>
        <v>11465</v>
      </c>
      <c r="W1221" s="142">
        <f t="shared" si="1676"/>
        <v>3534594</v>
      </c>
      <c r="X1221" s="142">
        <f t="shared" si="1676"/>
        <v>91773</v>
      </c>
      <c r="Y1221" s="142">
        <f t="shared" si="1676"/>
        <v>475701</v>
      </c>
      <c r="Z1221" s="142">
        <f t="shared" si="1676"/>
        <v>2194516</v>
      </c>
      <c r="AA1221" s="142">
        <f t="shared" si="1676"/>
        <v>1820497</v>
      </c>
      <c r="AB1221" s="279">
        <f t="shared" si="1676"/>
        <v>1645727</v>
      </c>
      <c r="AC1221" s="142">
        <f t="shared" si="1676"/>
        <v>169842227</v>
      </c>
      <c r="AD1221" s="142">
        <f t="shared" si="1676"/>
        <v>438098</v>
      </c>
      <c r="AE1221" s="142">
        <f t="shared" si="1676"/>
        <v>85878</v>
      </c>
      <c r="AF1221" s="142"/>
      <c r="AG1221" s="168" t="s">
        <v>1284</v>
      </c>
      <c r="AH1221" s="144">
        <f>Data!D$734+C1221+D1221+E1221+F1221+G1221+H1221+O1221+T1221+U1221+W1221+X1221+Z1221+AB1221+AC1221</f>
        <v>808066656</v>
      </c>
      <c r="AI1221" s="145">
        <f t="shared" si="294"/>
        <v>43859</v>
      </c>
      <c r="AJ1221" s="144">
        <f t="shared" si="297"/>
        <v>1437</v>
      </c>
      <c r="AK1221" s="142">
        <v>1.0</v>
      </c>
      <c r="AL1221" s="146">
        <f t="shared" si="1039"/>
        <v>1437</v>
      </c>
      <c r="AM1221" s="168">
        <f t="shared" ref="AM1221:AM1222" si="1678">AM1182</f>
        <v>28</v>
      </c>
      <c r="AN1221" s="295"/>
      <c r="AO1221" s="295"/>
      <c r="AP1221" s="295"/>
      <c r="AQ1221" s="295"/>
      <c r="AR1221" s="295"/>
      <c r="AS1221" s="295"/>
      <c r="AT1221" s="295"/>
      <c r="AU1221" s="295"/>
      <c r="AV1221" s="295"/>
      <c r="AW1221" s="295"/>
      <c r="AX1221" s="295"/>
      <c r="AY1221" s="295"/>
      <c r="AZ1221" s="295"/>
      <c r="BA1221" s="295"/>
      <c r="BB1221" s="295"/>
    </row>
    <row r="1222">
      <c r="A1222" s="293" t="str">
        <f>Data!A172</f>
        <v>Barking and Dagenham Council</v>
      </c>
      <c r="B1222" s="140">
        <f>Data!E172</f>
        <v>43859</v>
      </c>
      <c r="C1222" s="142">
        <f t="shared" si="1670"/>
        <v>7804189</v>
      </c>
      <c r="D1222" s="142">
        <f t="shared" ref="D1222:AE1222" si="1677">D1221</f>
        <v>28585774</v>
      </c>
      <c r="E1222" s="142">
        <f t="shared" si="1677"/>
        <v>6229645</v>
      </c>
      <c r="F1222" s="176">
        <f t="shared" si="1677"/>
        <v>58269557</v>
      </c>
      <c r="G1222" s="142">
        <f t="shared" si="1677"/>
        <v>30817800</v>
      </c>
      <c r="H1222" s="142">
        <f t="shared" si="1677"/>
        <v>2477714</v>
      </c>
      <c r="I1222" s="142">
        <f t="shared" si="1677"/>
        <v>60480000</v>
      </c>
      <c r="J1222" s="142">
        <f t="shared" si="1677"/>
        <v>4894244</v>
      </c>
      <c r="K1222" s="142">
        <f t="shared" si="1677"/>
        <v>13098307</v>
      </c>
      <c r="L1222" s="142">
        <f t="shared" si="1677"/>
        <v>66990000</v>
      </c>
      <c r="M1222" s="142">
        <f t="shared" si="1677"/>
        <v>2154324</v>
      </c>
      <c r="N1222" s="142">
        <f t="shared" si="1677"/>
        <v>46740672</v>
      </c>
      <c r="O1222" s="142">
        <f t="shared" si="1677"/>
        <v>3559100</v>
      </c>
      <c r="P1222" s="142">
        <f t="shared" si="1677"/>
        <v>148000</v>
      </c>
      <c r="Q1222" s="142">
        <f t="shared" si="1677"/>
        <v>8858775</v>
      </c>
      <c r="R1222" s="142">
        <f t="shared" si="1677"/>
        <v>1371373</v>
      </c>
      <c r="S1222" s="142">
        <f t="shared" si="1677"/>
        <v>6147539</v>
      </c>
      <c r="T1222" s="142">
        <f t="shared" si="1677"/>
        <v>45478326</v>
      </c>
      <c r="U1222" s="142">
        <f t="shared" si="1677"/>
        <v>1571714</v>
      </c>
      <c r="V1222" s="142">
        <f t="shared" si="1677"/>
        <v>11465</v>
      </c>
      <c r="W1222" s="142">
        <f t="shared" si="1677"/>
        <v>3534594</v>
      </c>
      <c r="X1222" s="142">
        <f t="shared" si="1677"/>
        <v>91773</v>
      </c>
      <c r="Y1222" s="142">
        <f t="shared" si="1677"/>
        <v>475701</v>
      </c>
      <c r="Z1222" s="142">
        <f t="shared" si="1677"/>
        <v>2194516</v>
      </c>
      <c r="AA1222" s="142">
        <f t="shared" si="1677"/>
        <v>1820497</v>
      </c>
      <c r="AB1222" s="279">
        <f t="shared" si="1677"/>
        <v>1645727</v>
      </c>
      <c r="AC1222" s="142">
        <f t="shared" si="1677"/>
        <v>169842227</v>
      </c>
      <c r="AD1222" s="142">
        <f t="shared" si="1677"/>
        <v>438098</v>
      </c>
      <c r="AE1222" s="142">
        <f t="shared" si="1677"/>
        <v>85878</v>
      </c>
      <c r="AF1222" s="142"/>
      <c r="AG1222" s="168" t="s">
        <v>1284</v>
      </c>
      <c r="AH1222" s="144">
        <f>Data!D$734+C1222+D1222+E1222+F1222+G1222+H1222+O1222+T1222+U1222+W1222+X1222+Z1222+AB1222+AC1222</f>
        <v>808066656</v>
      </c>
      <c r="AI1222" s="145">
        <f t="shared" si="294"/>
        <v>43859</v>
      </c>
      <c r="AJ1222" s="144">
        <f t="shared" si="297"/>
        <v>1438</v>
      </c>
      <c r="AK1222" s="142">
        <v>1.0</v>
      </c>
      <c r="AL1222" s="146">
        <f t="shared" si="1039"/>
        <v>1438</v>
      </c>
      <c r="AM1222" s="168">
        <f t="shared" si="1678"/>
        <v>28</v>
      </c>
      <c r="AN1222" s="295"/>
      <c r="AO1222" s="295"/>
      <c r="AP1222" s="295"/>
      <c r="AQ1222" s="295"/>
      <c r="AR1222" s="295"/>
      <c r="AS1222" s="295"/>
      <c r="AT1222" s="295"/>
      <c r="AU1222" s="295"/>
      <c r="AV1222" s="295"/>
      <c r="AW1222" s="295"/>
      <c r="AX1222" s="295"/>
      <c r="AY1222" s="295"/>
      <c r="AZ1222" s="295"/>
      <c r="BA1222" s="295"/>
      <c r="BB1222" s="295"/>
    </row>
    <row r="1223">
      <c r="A1223" s="293" t="str">
        <f>Data!A373</f>
        <v>Knowsley Council</v>
      </c>
      <c r="B1223" s="140">
        <f>Data!E373</f>
        <v>43859</v>
      </c>
      <c r="C1223" s="142">
        <f t="shared" si="1670"/>
        <v>7804189</v>
      </c>
      <c r="D1223" s="142">
        <f t="shared" ref="D1223:AE1223" si="1679">D1222</f>
        <v>28585774</v>
      </c>
      <c r="E1223" s="142">
        <f t="shared" si="1679"/>
        <v>6229645</v>
      </c>
      <c r="F1223" s="176">
        <f t="shared" si="1679"/>
        <v>58269557</v>
      </c>
      <c r="G1223" s="142">
        <f t="shared" si="1679"/>
        <v>30817800</v>
      </c>
      <c r="H1223" s="142">
        <f t="shared" si="1679"/>
        <v>2477714</v>
      </c>
      <c r="I1223" s="142">
        <f t="shared" si="1679"/>
        <v>60480000</v>
      </c>
      <c r="J1223" s="142">
        <f t="shared" si="1679"/>
        <v>4894244</v>
      </c>
      <c r="K1223" s="142">
        <f t="shared" si="1679"/>
        <v>13098307</v>
      </c>
      <c r="L1223" s="142">
        <f t="shared" si="1679"/>
        <v>66990000</v>
      </c>
      <c r="M1223" s="142">
        <f t="shared" si="1679"/>
        <v>2154324</v>
      </c>
      <c r="N1223" s="142">
        <f t="shared" si="1679"/>
        <v>46740672</v>
      </c>
      <c r="O1223" s="142">
        <f t="shared" si="1679"/>
        <v>3559100</v>
      </c>
      <c r="P1223" s="142">
        <f t="shared" si="1679"/>
        <v>148000</v>
      </c>
      <c r="Q1223" s="142">
        <f t="shared" si="1679"/>
        <v>8858775</v>
      </c>
      <c r="R1223" s="142">
        <f t="shared" si="1679"/>
        <v>1371373</v>
      </c>
      <c r="S1223" s="142">
        <f t="shared" si="1679"/>
        <v>6147539</v>
      </c>
      <c r="T1223" s="142">
        <f t="shared" si="1679"/>
        <v>45478326</v>
      </c>
      <c r="U1223" s="142">
        <f t="shared" si="1679"/>
        <v>1571714</v>
      </c>
      <c r="V1223" s="142">
        <f t="shared" si="1679"/>
        <v>11465</v>
      </c>
      <c r="W1223" s="142">
        <f t="shared" si="1679"/>
        <v>3534594</v>
      </c>
      <c r="X1223" s="142">
        <f t="shared" si="1679"/>
        <v>91773</v>
      </c>
      <c r="Y1223" s="142">
        <f t="shared" si="1679"/>
        <v>475701</v>
      </c>
      <c r="Z1223" s="142">
        <f t="shared" si="1679"/>
        <v>2194516</v>
      </c>
      <c r="AA1223" s="142">
        <f t="shared" si="1679"/>
        <v>1820497</v>
      </c>
      <c r="AB1223" s="279">
        <f t="shared" si="1679"/>
        <v>1645727</v>
      </c>
      <c r="AC1223" s="142">
        <f t="shared" si="1679"/>
        <v>169842227</v>
      </c>
      <c r="AD1223" s="142">
        <f t="shared" si="1679"/>
        <v>438098</v>
      </c>
      <c r="AE1223" s="142">
        <f t="shared" si="1679"/>
        <v>85878</v>
      </c>
      <c r="AF1223" s="142"/>
      <c r="AG1223" s="168" t="s">
        <v>1284</v>
      </c>
      <c r="AH1223" s="144">
        <f>Data!D$734+C1223+D1223+E1223+F1223+G1223+H1223+O1223+T1223+U1223+W1223+X1223+Z1223+AB1223+AC1223</f>
        <v>808066656</v>
      </c>
      <c r="AI1223" s="145">
        <f t="shared" si="294"/>
        <v>43859</v>
      </c>
      <c r="AJ1223" s="144">
        <f t="shared" si="297"/>
        <v>1439</v>
      </c>
      <c r="AK1223" s="142">
        <v>1.0</v>
      </c>
      <c r="AL1223" s="146">
        <f t="shared" si="1039"/>
        <v>1439</v>
      </c>
      <c r="AM1223" s="168">
        <f t="shared" ref="AM1223:AM1224" si="1681">AM1179</f>
        <v>28</v>
      </c>
      <c r="AN1223" s="295"/>
      <c r="AO1223" s="295"/>
      <c r="AP1223" s="295"/>
      <c r="AQ1223" s="295"/>
      <c r="AR1223" s="295"/>
      <c r="AS1223" s="295"/>
      <c r="AT1223" s="295"/>
      <c r="AU1223" s="295"/>
      <c r="AV1223" s="295"/>
      <c r="AW1223" s="295"/>
      <c r="AX1223" s="295"/>
      <c r="AY1223" s="295"/>
      <c r="AZ1223" s="295"/>
      <c r="BA1223" s="295"/>
      <c r="BB1223" s="295"/>
    </row>
    <row r="1224">
      <c r="A1224" s="293" t="str">
        <f>Data!A642</f>
        <v>Durham Regional Council</v>
      </c>
      <c r="B1224" s="140">
        <f>Data!E642</f>
        <v>43859</v>
      </c>
      <c r="C1224" s="142">
        <f t="shared" si="1670"/>
        <v>7804189</v>
      </c>
      <c r="D1224" s="142">
        <f t="shared" ref="D1224:AE1224" si="1680">D1223</f>
        <v>28585774</v>
      </c>
      <c r="E1224" s="142">
        <f t="shared" si="1680"/>
        <v>6229645</v>
      </c>
      <c r="F1224" s="142">
        <f t="shared" si="1680"/>
        <v>58269557</v>
      </c>
      <c r="G1224" s="176">
        <f t="shared" si="1680"/>
        <v>30817800</v>
      </c>
      <c r="H1224" s="142">
        <f t="shared" si="1680"/>
        <v>2477714</v>
      </c>
      <c r="I1224" s="142">
        <f t="shared" si="1680"/>
        <v>60480000</v>
      </c>
      <c r="J1224" s="142">
        <f t="shared" si="1680"/>
        <v>4894244</v>
      </c>
      <c r="K1224" s="142">
        <f t="shared" si="1680"/>
        <v>13098307</v>
      </c>
      <c r="L1224" s="142">
        <f t="shared" si="1680"/>
        <v>66990000</v>
      </c>
      <c r="M1224" s="142">
        <f t="shared" si="1680"/>
        <v>2154324</v>
      </c>
      <c r="N1224" s="142">
        <f t="shared" si="1680"/>
        <v>46740672</v>
      </c>
      <c r="O1224" s="142">
        <f t="shared" si="1680"/>
        <v>3559100</v>
      </c>
      <c r="P1224" s="142">
        <f t="shared" si="1680"/>
        <v>148000</v>
      </c>
      <c r="Q1224" s="142">
        <f t="shared" si="1680"/>
        <v>8858775</v>
      </c>
      <c r="R1224" s="142">
        <f t="shared" si="1680"/>
        <v>1371373</v>
      </c>
      <c r="S1224" s="142">
        <f t="shared" si="1680"/>
        <v>6147539</v>
      </c>
      <c r="T1224" s="142">
        <f t="shared" si="1680"/>
        <v>45478326</v>
      </c>
      <c r="U1224" s="142">
        <f t="shared" si="1680"/>
        <v>1571714</v>
      </c>
      <c r="V1224" s="142">
        <f t="shared" si="1680"/>
        <v>11465</v>
      </c>
      <c r="W1224" s="142">
        <f t="shared" si="1680"/>
        <v>3534594</v>
      </c>
      <c r="X1224" s="142">
        <f t="shared" si="1680"/>
        <v>91773</v>
      </c>
      <c r="Y1224" s="142">
        <f t="shared" si="1680"/>
        <v>475701</v>
      </c>
      <c r="Z1224" s="142">
        <f t="shared" si="1680"/>
        <v>2194516</v>
      </c>
      <c r="AA1224" s="142">
        <f t="shared" si="1680"/>
        <v>1820497</v>
      </c>
      <c r="AB1224" s="279">
        <f t="shared" si="1680"/>
        <v>1645727</v>
      </c>
      <c r="AC1224" s="142">
        <f t="shared" si="1680"/>
        <v>169842227</v>
      </c>
      <c r="AD1224" s="142">
        <f t="shared" si="1680"/>
        <v>438098</v>
      </c>
      <c r="AE1224" s="142">
        <f t="shared" si="1680"/>
        <v>85878</v>
      </c>
      <c r="AF1224" s="142"/>
      <c r="AG1224" s="168" t="s">
        <v>1206</v>
      </c>
      <c r="AH1224" s="144">
        <f>Data!D$734+C1224+D1224+E1224+F1224+G1224+H1224+O1224+T1224+U1224+W1224+X1224+Z1224+AB1224+AC1224</f>
        <v>808066656</v>
      </c>
      <c r="AI1224" s="145">
        <f t="shared" si="294"/>
        <v>43859</v>
      </c>
      <c r="AJ1224" s="144">
        <f t="shared" si="297"/>
        <v>1440</v>
      </c>
      <c r="AK1224" s="142">
        <v>1.0</v>
      </c>
      <c r="AL1224" s="146">
        <f t="shared" si="1039"/>
        <v>1440</v>
      </c>
      <c r="AM1224" s="168">
        <f t="shared" si="1681"/>
        <v>28</v>
      </c>
      <c r="AN1224" s="295"/>
      <c r="AO1224" s="295"/>
      <c r="AP1224" s="295"/>
      <c r="AQ1224" s="295"/>
      <c r="AR1224" s="295"/>
      <c r="AS1224" s="295"/>
      <c r="AT1224" s="295"/>
      <c r="AU1224" s="295"/>
      <c r="AV1224" s="295"/>
      <c r="AW1224" s="295"/>
      <c r="AX1224" s="295"/>
      <c r="AY1224" s="295"/>
      <c r="AZ1224" s="295"/>
      <c r="BA1224" s="295"/>
      <c r="BB1224" s="295"/>
    </row>
    <row r="1225">
      <c r="A1225" s="293" t="str">
        <f>Data!A133</f>
        <v>Auderghem Municipal Council</v>
      </c>
      <c r="B1225" s="140">
        <f>Data!E133</f>
        <v>43860</v>
      </c>
      <c r="C1225" s="142">
        <f t="shared" si="1670"/>
        <v>7804189</v>
      </c>
      <c r="D1225" s="142">
        <f t="shared" ref="D1225:L1225" si="1682">D1224</f>
        <v>28585774</v>
      </c>
      <c r="E1225" s="142">
        <f t="shared" si="1682"/>
        <v>6229645</v>
      </c>
      <c r="F1225" s="142">
        <f t="shared" si="1682"/>
        <v>58269557</v>
      </c>
      <c r="G1225" s="142">
        <f t="shared" si="1682"/>
        <v>30817800</v>
      </c>
      <c r="H1225" s="142">
        <f t="shared" si="1682"/>
        <v>2477714</v>
      </c>
      <c r="I1225" s="142">
        <f t="shared" si="1682"/>
        <v>60480000</v>
      </c>
      <c r="J1225" s="142">
        <f t="shared" si="1682"/>
        <v>4894244</v>
      </c>
      <c r="K1225" s="142">
        <f t="shared" si="1682"/>
        <v>13098307</v>
      </c>
      <c r="L1225" s="142">
        <f t="shared" si="1682"/>
        <v>66990000</v>
      </c>
      <c r="M1225" s="210">
        <f>Data!D133+M1224</f>
        <v>2188064</v>
      </c>
      <c r="N1225" s="142">
        <f t="shared" ref="N1225:AE1225" si="1683">N1224</f>
        <v>46740672</v>
      </c>
      <c r="O1225" s="142">
        <f t="shared" si="1683"/>
        <v>3559100</v>
      </c>
      <c r="P1225" s="142">
        <f t="shared" si="1683"/>
        <v>148000</v>
      </c>
      <c r="Q1225" s="142">
        <f t="shared" si="1683"/>
        <v>8858775</v>
      </c>
      <c r="R1225" s="142">
        <f t="shared" si="1683"/>
        <v>1371373</v>
      </c>
      <c r="S1225" s="142">
        <f t="shared" si="1683"/>
        <v>6147539</v>
      </c>
      <c r="T1225" s="142">
        <f t="shared" si="1683"/>
        <v>45478326</v>
      </c>
      <c r="U1225" s="142">
        <f t="shared" si="1683"/>
        <v>1571714</v>
      </c>
      <c r="V1225" s="142">
        <f t="shared" si="1683"/>
        <v>11465</v>
      </c>
      <c r="W1225" s="142">
        <f t="shared" si="1683"/>
        <v>3534594</v>
      </c>
      <c r="X1225" s="142">
        <f t="shared" si="1683"/>
        <v>91773</v>
      </c>
      <c r="Y1225" s="142">
        <f t="shared" si="1683"/>
        <v>475701</v>
      </c>
      <c r="Z1225" s="142">
        <f t="shared" si="1683"/>
        <v>2194516</v>
      </c>
      <c r="AA1225" s="142">
        <f t="shared" si="1683"/>
        <v>1820497</v>
      </c>
      <c r="AB1225" s="279">
        <f t="shared" si="1683"/>
        <v>1645727</v>
      </c>
      <c r="AC1225" s="142">
        <f t="shared" si="1683"/>
        <v>169842227</v>
      </c>
      <c r="AD1225" s="142">
        <f t="shared" si="1683"/>
        <v>438098</v>
      </c>
      <c r="AE1225" s="142">
        <f t="shared" si="1683"/>
        <v>85878</v>
      </c>
      <c r="AF1225" s="142"/>
      <c r="AG1225" s="168" t="s">
        <v>1757</v>
      </c>
      <c r="AH1225" s="144">
        <f>Data!D$734+C1225+D1225+E1225+F1225+G1225+H1225+O1225+T1225+U1225+W1225+X1225+Z1225+AB1225+AC1225</f>
        <v>808066656</v>
      </c>
      <c r="AI1225" s="145">
        <f t="shared" si="294"/>
        <v>43860</v>
      </c>
      <c r="AJ1225" s="144">
        <f t="shared" si="297"/>
        <v>1441</v>
      </c>
      <c r="AK1225" s="142">
        <v>1.0</v>
      </c>
      <c r="AL1225" s="146">
        <f t="shared" si="1039"/>
        <v>1441</v>
      </c>
      <c r="AM1225" s="168">
        <f>AM1180</f>
        <v>28</v>
      </c>
      <c r="AN1225" s="295"/>
      <c r="AO1225" s="295"/>
      <c r="AP1225" s="295"/>
      <c r="AQ1225" s="295"/>
      <c r="AR1225" s="295"/>
      <c r="AS1225" s="295"/>
      <c r="AT1225" s="295"/>
      <c r="AU1225" s="295"/>
      <c r="AV1225" s="295"/>
      <c r="AW1225" s="295"/>
      <c r="AX1225" s="295"/>
      <c r="AY1225" s="295"/>
      <c r="AZ1225" s="295"/>
      <c r="BA1225" s="295"/>
      <c r="BB1225" s="295"/>
    </row>
    <row r="1226">
      <c r="A1226" s="293" t="str">
        <f>Data!A443</f>
        <v>Northern Ireland Assembly</v>
      </c>
      <c r="B1226" s="140">
        <f>Data!E443</f>
        <v>43864</v>
      </c>
      <c r="C1226" s="142">
        <f t="shared" si="1670"/>
        <v>7804189</v>
      </c>
      <c r="D1226" s="142">
        <f t="shared" ref="D1226:E1226" si="1684">D1225</f>
        <v>28585774</v>
      </c>
      <c r="E1226" s="142">
        <f t="shared" si="1684"/>
        <v>6229645</v>
      </c>
      <c r="F1226" s="210">
        <f>Data!D443+F1225-Data!D162-Data!D179-Data!D264</f>
        <v>59645588</v>
      </c>
      <c r="G1226" s="142">
        <f t="shared" ref="G1226:AE1226" si="1685">G1225</f>
        <v>30817800</v>
      </c>
      <c r="H1226" s="142">
        <f t="shared" si="1685"/>
        <v>2477714</v>
      </c>
      <c r="I1226" s="142">
        <f t="shared" si="1685"/>
        <v>60480000</v>
      </c>
      <c r="J1226" s="142">
        <f t="shared" si="1685"/>
        <v>4894244</v>
      </c>
      <c r="K1226" s="142">
        <f t="shared" si="1685"/>
        <v>13098307</v>
      </c>
      <c r="L1226" s="142">
        <f t="shared" si="1685"/>
        <v>66990000</v>
      </c>
      <c r="M1226" s="142">
        <f t="shared" si="1685"/>
        <v>2188064</v>
      </c>
      <c r="N1226" s="142">
        <f t="shared" si="1685"/>
        <v>46740672</v>
      </c>
      <c r="O1226" s="142">
        <f t="shared" si="1685"/>
        <v>3559100</v>
      </c>
      <c r="P1226" s="142">
        <f t="shared" si="1685"/>
        <v>148000</v>
      </c>
      <c r="Q1226" s="142">
        <f t="shared" si="1685"/>
        <v>8858775</v>
      </c>
      <c r="R1226" s="142">
        <f t="shared" si="1685"/>
        <v>1371373</v>
      </c>
      <c r="S1226" s="142">
        <f t="shared" si="1685"/>
        <v>6147539</v>
      </c>
      <c r="T1226" s="142">
        <f t="shared" si="1685"/>
        <v>45478326</v>
      </c>
      <c r="U1226" s="142">
        <f t="shared" si="1685"/>
        <v>1571714</v>
      </c>
      <c r="V1226" s="142">
        <f t="shared" si="1685"/>
        <v>11465</v>
      </c>
      <c r="W1226" s="142">
        <f t="shared" si="1685"/>
        <v>3534594</v>
      </c>
      <c r="X1226" s="142">
        <f t="shared" si="1685"/>
        <v>91773</v>
      </c>
      <c r="Y1226" s="142">
        <f t="shared" si="1685"/>
        <v>475701</v>
      </c>
      <c r="Z1226" s="142">
        <f t="shared" si="1685"/>
        <v>2194516</v>
      </c>
      <c r="AA1226" s="142">
        <f t="shared" si="1685"/>
        <v>1820497</v>
      </c>
      <c r="AB1226" s="279">
        <f t="shared" si="1685"/>
        <v>1645727</v>
      </c>
      <c r="AC1226" s="142">
        <f t="shared" si="1685"/>
        <v>169842227</v>
      </c>
      <c r="AD1226" s="142">
        <f t="shared" si="1685"/>
        <v>438098</v>
      </c>
      <c r="AE1226" s="142">
        <f t="shared" si="1685"/>
        <v>85878</v>
      </c>
      <c r="AF1226" s="142"/>
      <c r="AG1226" s="168" t="s">
        <v>1284</v>
      </c>
      <c r="AH1226" s="144">
        <f>Data!D$734+C1226+D1226+E1226+F1226+G1226+H1226+O1226+T1226+U1226+W1226+X1226+Z1226+AB1226+AC1226</f>
        <v>809442687</v>
      </c>
      <c r="AI1226" s="145">
        <f t="shared" si="294"/>
        <v>43864</v>
      </c>
      <c r="AJ1226" s="144">
        <f t="shared" si="297"/>
        <v>1442</v>
      </c>
      <c r="AK1226" s="142">
        <v>1.0</v>
      </c>
      <c r="AL1226" s="146">
        <f t="shared" si="1039"/>
        <v>1442</v>
      </c>
      <c r="AM1226" s="168">
        <f t="shared" ref="AM1226:AM1229" si="1687">AM1182</f>
        <v>28</v>
      </c>
      <c r="AN1226" s="295"/>
      <c r="AO1226" s="295"/>
      <c r="AP1226" s="295"/>
      <c r="AQ1226" s="295"/>
      <c r="AR1226" s="295"/>
      <c r="AS1226" s="295"/>
      <c r="AT1226" s="295"/>
      <c r="AU1226" s="295"/>
      <c r="AV1226" s="295"/>
      <c r="AW1226" s="295"/>
      <c r="AX1226" s="295"/>
      <c r="AY1226" s="295"/>
      <c r="AZ1226" s="295"/>
      <c r="BA1226" s="295"/>
      <c r="BB1226" s="295"/>
    </row>
    <row r="1227">
      <c r="A1227" s="293" t="str">
        <f>Data!A1140</f>
        <v>Athens City Council</v>
      </c>
      <c r="B1227" s="140">
        <f>Data!E1140</f>
        <v>43864</v>
      </c>
      <c r="C1227" s="142">
        <f t="shared" si="1670"/>
        <v>7804189</v>
      </c>
      <c r="D1227" s="210">
        <f>Data!D1140+D1226</f>
        <v>28610988</v>
      </c>
      <c r="E1227" s="142">
        <f t="shared" ref="E1227:AE1227" si="1686">E1226</f>
        <v>6229645</v>
      </c>
      <c r="F1227" s="142">
        <f t="shared" si="1686"/>
        <v>59645588</v>
      </c>
      <c r="G1227" s="142">
        <f t="shared" si="1686"/>
        <v>30817800</v>
      </c>
      <c r="H1227" s="142">
        <f t="shared" si="1686"/>
        <v>2477714</v>
      </c>
      <c r="I1227" s="142">
        <f t="shared" si="1686"/>
        <v>60480000</v>
      </c>
      <c r="J1227" s="142">
        <f t="shared" si="1686"/>
        <v>4894244</v>
      </c>
      <c r="K1227" s="142">
        <f t="shared" si="1686"/>
        <v>13098307</v>
      </c>
      <c r="L1227" s="142">
        <f t="shared" si="1686"/>
        <v>66990000</v>
      </c>
      <c r="M1227" s="142">
        <f t="shared" si="1686"/>
        <v>2188064</v>
      </c>
      <c r="N1227" s="142">
        <f t="shared" si="1686"/>
        <v>46740672</v>
      </c>
      <c r="O1227" s="142">
        <f t="shared" si="1686"/>
        <v>3559100</v>
      </c>
      <c r="P1227" s="142">
        <f t="shared" si="1686"/>
        <v>148000</v>
      </c>
      <c r="Q1227" s="142">
        <f t="shared" si="1686"/>
        <v>8858775</v>
      </c>
      <c r="R1227" s="142">
        <f t="shared" si="1686"/>
        <v>1371373</v>
      </c>
      <c r="S1227" s="142">
        <f t="shared" si="1686"/>
        <v>6147539</v>
      </c>
      <c r="T1227" s="142">
        <f t="shared" si="1686"/>
        <v>45478326</v>
      </c>
      <c r="U1227" s="142">
        <f t="shared" si="1686"/>
        <v>1571714</v>
      </c>
      <c r="V1227" s="142">
        <f t="shared" si="1686"/>
        <v>11465</v>
      </c>
      <c r="W1227" s="142">
        <f t="shared" si="1686"/>
        <v>3534594</v>
      </c>
      <c r="X1227" s="142">
        <f t="shared" si="1686"/>
        <v>91773</v>
      </c>
      <c r="Y1227" s="142">
        <f t="shared" si="1686"/>
        <v>475701</v>
      </c>
      <c r="Z1227" s="142">
        <f t="shared" si="1686"/>
        <v>2194516</v>
      </c>
      <c r="AA1227" s="142">
        <f t="shared" si="1686"/>
        <v>1820497</v>
      </c>
      <c r="AB1227" s="279">
        <f t="shared" si="1686"/>
        <v>1645727</v>
      </c>
      <c r="AC1227" s="142">
        <f t="shared" si="1686"/>
        <v>169842227</v>
      </c>
      <c r="AD1227" s="142">
        <f t="shared" si="1686"/>
        <v>438098</v>
      </c>
      <c r="AE1227" s="142">
        <f t="shared" si="1686"/>
        <v>85878</v>
      </c>
      <c r="AF1227" s="142"/>
      <c r="AG1227" s="168" t="s">
        <v>996</v>
      </c>
      <c r="AH1227" s="144">
        <f>Data!D$734+C1227+D1227+E1227+F1227+G1227+H1227+O1227+T1227+U1227+W1227+X1227+Z1227+AB1227+AC1227</f>
        <v>809467901</v>
      </c>
      <c r="AI1227" s="145">
        <f t="shared" si="294"/>
        <v>43864</v>
      </c>
      <c r="AJ1227" s="144">
        <f t="shared" si="297"/>
        <v>1443</v>
      </c>
      <c r="AK1227" s="142">
        <v>1.0</v>
      </c>
      <c r="AL1227" s="146">
        <f t="shared" si="1039"/>
        <v>1443</v>
      </c>
      <c r="AM1227" s="168">
        <f t="shared" si="1687"/>
        <v>28</v>
      </c>
      <c r="AN1227" s="295"/>
      <c r="AO1227" s="295"/>
      <c r="AP1227" s="295"/>
      <c r="AQ1227" s="295"/>
      <c r="AR1227" s="295"/>
      <c r="AS1227" s="295"/>
      <c r="AT1227" s="295"/>
      <c r="AU1227" s="295"/>
      <c r="AV1227" s="295"/>
      <c r="AW1227" s="295"/>
      <c r="AX1227" s="295"/>
      <c r="AY1227" s="295"/>
      <c r="AZ1227" s="295"/>
      <c r="BA1227" s="295"/>
      <c r="BB1227" s="295"/>
    </row>
    <row r="1228">
      <c r="A1228" s="293" t="str">
        <f>Data!A381</f>
        <v>Ledbury Town Council</v>
      </c>
      <c r="B1228" s="140">
        <f>Data!E381</f>
        <v>43867</v>
      </c>
      <c r="C1228" s="142">
        <f t="shared" si="1670"/>
        <v>7804189</v>
      </c>
      <c r="D1228" s="142">
        <f t="shared" ref="D1228:AE1228" si="1688">D1227</f>
        <v>28610988</v>
      </c>
      <c r="E1228" s="142">
        <f t="shared" si="1688"/>
        <v>6229645</v>
      </c>
      <c r="F1228" s="176">
        <f t="shared" si="1688"/>
        <v>59645588</v>
      </c>
      <c r="G1228" s="142">
        <f t="shared" si="1688"/>
        <v>30817800</v>
      </c>
      <c r="H1228" s="142">
        <f t="shared" si="1688"/>
        <v>2477714</v>
      </c>
      <c r="I1228" s="142">
        <f t="shared" si="1688"/>
        <v>60480000</v>
      </c>
      <c r="J1228" s="142">
        <f t="shared" si="1688"/>
        <v>4894244</v>
      </c>
      <c r="K1228" s="142">
        <f t="shared" si="1688"/>
        <v>13098307</v>
      </c>
      <c r="L1228" s="142">
        <f t="shared" si="1688"/>
        <v>66990000</v>
      </c>
      <c r="M1228" s="142">
        <f t="shared" si="1688"/>
        <v>2188064</v>
      </c>
      <c r="N1228" s="142">
        <f t="shared" si="1688"/>
        <v>46740672</v>
      </c>
      <c r="O1228" s="142">
        <f t="shared" si="1688"/>
        <v>3559100</v>
      </c>
      <c r="P1228" s="142">
        <f t="shared" si="1688"/>
        <v>148000</v>
      </c>
      <c r="Q1228" s="142">
        <f t="shared" si="1688"/>
        <v>8858775</v>
      </c>
      <c r="R1228" s="142">
        <f t="shared" si="1688"/>
        <v>1371373</v>
      </c>
      <c r="S1228" s="142">
        <f t="shared" si="1688"/>
        <v>6147539</v>
      </c>
      <c r="T1228" s="142">
        <f t="shared" si="1688"/>
        <v>45478326</v>
      </c>
      <c r="U1228" s="142">
        <f t="shared" si="1688"/>
        <v>1571714</v>
      </c>
      <c r="V1228" s="142">
        <f t="shared" si="1688"/>
        <v>11465</v>
      </c>
      <c r="W1228" s="142">
        <f t="shared" si="1688"/>
        <v>3534594</v>
      </c>
      <c r="X1228" s="142">
        <f t="shared" si="1688"/>
        <v>91773</v>
      </c>
      <c r="Y1228" s="142">
        <f t="shared" si="1688"/>
        <v>475701</v>
      </c>
      <c r="Z1228" s="142">
        <f t="shared" si="1688"/>
        <v>2194516</v>
      </c>
      <c r="AA1228" s="142">
        <f t="shared" si="1688"/>
        <v>1820497</v>
      </c>
      <c r="AB1228" s="279">
        <f t="shared" si="1688"/>
        <v>1645727</v>
      </c>
      <c r="AC1228" s="142">
        <f t="shared" si="1688"/>
        <v>169842227</v>
      </c>
      <c r="AD1228" s="142">
        <f t="shared" si="1688"/>
        <v>438098</v>
      </c>
      <c r="AE1228" s="142">
        <f t="shared" si="1688"/>
        <v>85878</v>
      </c>
      <c r="AF1228" s="142"/>
      <c r="AG1228" s="168" t="s">
        <v>1284</v>
      </c>
      <c r="AH1228" s="144">
        <f>Data!D$734+C1228+D1228+E1228+F1228+G1228+H1228+O1228+T1228+U1228+W1228+X1228+Z1228+AB1228+AC1228</f>
        <v>809467901</v>
      </c>
      <c r="AI1228" s="145">
        <f t="shared" si="294"/>
        <v>43867</v>
      </c>
      <c r="AJ1228" s="144">
        <f t="shared" si="297"/>
        <v>1444</v>
      </c>
      <c r="AK1228" s="142">
        <v>1.0</v>
      </c>
      <c r="AL1228" s="146">
        <f t="shared" si="1039"/>
        <v>1444</v>
      </c>
      <c r="AM1228" s="168">
        <f t="shared" si="1687"/>
        <v>28</v>
      </c>
      <c r="AN1228" s="295"/>
      <c r="AO1228" s="295"/>
      <c r="AP1228" s="295"/>
      <c r="AQ1228" s="295"/>
      <c r="AR1228" s="295"/>
      <c r="AS1228" s="295"/>
      <c r="AT1228" s="295"/>
      <c r="AU1228" s="295"/>
      <c r="AV1228" s="295"/>
      <c r="AW1228" s="295"/>
      <c r="AX1228" s="295"/>
      <c r="AY1228" s="295"/>
      <c r="AZ1228" s="295"/>
      <c r="BA1228" s="295"/>
      <c r="BB1228" s="295"/>
    </row>
    <row r="1229">
      <c r="A1229" s="293" t="str">
        <f>Data!A400</f>
        <v>Lynton &amp; Lynmouth Town Council</v>
      </c>
      <c r="B1229" s="140">
        <f>Data!E400</f>
        <v>43867</v>
      </c>
      <c r="C1229" s="142">
        <f t="shared" si="1670"/>
        <v>7804189</v>
      </c>
      <c r="D1229" s="142">
        <f t="shared" ref="D1229:AE1229" si="1689">D1228</f>
        <v>28610988</v>
      </c>
      <c r="E1229" s="142">
        <f t="shared" si="1689"/>
        <v>6229645</v>
      </c>
      <c r="F1229" s="176">
        <f t="shared" si="1689"/>
        <v>59645588</v>
      </c>
      <c r="G1229" s="142">
        <f t="shared" si="1689"/>
        <v>30817800</v>
      </c>
      <c r="H1229" s="142">
        <f t="shared" si="1689"/>
        <v>2477714</v>
      </c>
      <c r="I1229" s="142">
        <f t="shared" si="1689"/>
        <v>60480000</v>
      </c>
      <c r="J1229" s="142">
        <f t="shared" si="1689"/>
        <v>4894244</v>
      </c>
      <c r="K1229" s="142">
        <f t="shared" si="1689"/>
        <v>13098307</v>
      </c>
      <c r="L1229" s="142">
        <f t="shared" si="1689"/>
        <v>66990000</v>
      </c>
      <c r="M1229" s="142">
        <f t="shared" si="1689"/>
        <v>2188064</v>
      </c>
      <c r="N1229" s="142">
        <f t="shared" si="1689"/>
        <v>46740672</v>
      </c>
      <c r="O1229" s="142">
        <f t="shared" si="1689"/>
        <v>3559100</v>
      </c>
      <c r="P1229" s="142">
        <f t="shared" si="1689"/>
        <v>148000</v>
      </c>
      <c r="Q1229" s="142">
        <f t="shared" si="1689"/>
        <v>8858775</v>
      </c>
      <c r="R1229" s="142">
        <f t="shared" si="1689"/>
        <v>1371373</v>
      </c>
      <c r="S1229" s="142">
        <f t="shared" si="1689"/>
        <v>6147539</v>
      </c>
      <c r="T1229" s="142">
        <f t="shared" si="1689"/>
        <v>45478326</v>
      </c>
      <c r="U1229" s="142">
        <f t="shared" si="1689"/>
        <v>1571714</v>
      </c>
      <c r="V1229" s="142">
        <f t="shared" si="1689"/>
        <v>11465</v>
      </c>
      <c r="W1229" s="142">
        <f t="shared" si="1689"/>
        <v>3534594</v>
      </c>
      <c r="X1229" s="142">
        <f t="shared" si="1689"/>
        <v>91773</v>
      </c>
      <c r="Y1229" s="142">
        <f t="shared" si="1689"/>
        <v>475701</v>
      </c>
      <c r="Z1229" s="142">
        <f t="shared" si="1689"/>
        <v>2194516</v>
      </c>
      <c r="AA1229" s="142">
        <f t="shared" si="1689"/>
        <v>1820497</v>
      </c>
      <c r="AB1229" s="279">
        <f t="shared" si="1689"/>
        <v>1645727</v>
      </c>
      <c r="AC1229" s="142">
        <f t="shared" si="1689"/>
        <v>169842227</v>
      </c>
      <c r="AD1229" s="142">
        <f t="shared" si="1689"/>
        <v>438098</v>
      </c>
      <c r="AE1229" s="142">
        <f t="shared" si="1689"/>
        <v>85878</v>
      </c>
      <c r="AF1229" s="142"/>
      <c r="AG1229" s="168" t="s">
        <v>1284</v>
      </c>
      <c r="AH1229" s="144">
        <f>Data!D$734+C1229+D1229+E1229+F1229+G1229+H1229+O1229+T1229+U1229+W1229+X1229+Z1229+AB1229+AC1229</f>
        <v>809467901</v>
      </c>
      <c r="AI1229" s="145">
        <f t="shared" si="294"/>
        <v>43867</v>
      </c>
      <c r="AJ1229" s="144">
        <f t="shared" si="297"/>
        <v>1445</v>
      </c>
      <c r="AK1229" s="142">
        <v>1.0</v>
      </c>
      <c r="AL1229" s="146">
        <f t="shared" si="1039"/>
        <v>1445</v>
      </c>
      <c r="AM1229" s="168">
        <f t="shared" si="1687"/>
        <v>28</v>
      </c>
      <c r="AN1229" s="295"/>
      <c r="AO1229" s="295"/>
      <c r="AP1229" s="295"/>
      <c r="AQ1229" s="295"/>
      <c r="AR1229" s="295"/>
      <c r="AS1229" s="295"/>
      <c r="AT1229" s="295"/>
      <c r="AU1229" s="295"/>
      <c r="AV1229" s="295"/>
      <c r="AW1229" s="295"/>
      <c r="AX1229" s="295"/>
      <c r="AY1229" s="295"/>
      <c r="AZ1229" s="295"/>
      <c r="BA1229" s="295"/>
      <c r="BB1229" s="295"/>
    </row>
    <row r="1230">
      <c r="A1230" s="293" t="str">
        <f>Data!A982</f>
        <v>Government of Kanagawa Prefecture (神奈川県)</v>
      </c>
      <c r="B1230" s="140">
        <f>Data!E982</f>
        <v>43868</v>
      </c>
      <c r="C1230" s="142">
        <f t="shared" si="1670"/>
        <v>7804189</v>
      </c>
      <c r="D1230" s="142">
        <f t="shared" ref="D1230:V1230" si="1690">D1229</f>
        <v>28610988</v>
      </c>
      <c r="E1230" s="142">
        <f t="shared" si="1690"/>
        <v>6229645</v>
      </c>
      <c r="F1230" s="279">
        <f t="shared" si="1690"/>
        <v>59645588</v>
      </c>
      <c r="G1230" s="142">
        <f t="shared" si="1690"/>
        <v>30817800</v>
      </c>
      <c r="H1230" s="142">
        <f t="shared" si="1690"/>
        <v>2477714</v>
      </c>
      <c r="I1230" s="142">
        <f t="shared" si="1690"/>
        <v>60480000</v>
      </c>
      <c r="J1230" s="142">
        <f t="shared" si="1690"/>
        <v>4894244</v>
      </c>
      <c r="K1230" s="142">
        <f t="shared" si="1690"/>
        <v>13098307</v>
      </c>
      <c r="L1230" s="142">
        <f t="shared" si="1690"/>
        <v>66990000</v>
      </c>
      <c r="M1230" s="142">
        <f t="shared" si="1690"/>
        <v>2188064</v>
      </c>
      <c r="N1230" s="142">
        <f t="shared" si="1690"/>
        <v>46740672</v>
      </c>
      <c r="O1230" s="142">
        <f t="shared" si="1690"/>
        <v>3559100</v>
      </c>
      <c r="P1230" s="142">
        <f t="shared" si="1690"/>
        <v>148000</v>
      </c>
      <c r="Q1230" s="142">
        <f t="shared" si="1690"/>
        <v>8858775</v>
      </c>
      <c r="R1230" s="142">
        <f t="shared" si="1690"/>
        <v>1371373</v>
      </c>
      <c r="S1230" s="142">
        <f t="shared" si="1690"/>
        <v>6147539</v>
      </c>
      <c r="T1230" s="142">
        <f t="shared" si="1690"/>
        <v>45478326</v>
      </c>
      <c r="U1230" s="142">
        <f t="shared" si="1690"/>
        <v>1571714</v>
      </c>
      <c r="V1230" s="142">
        <f t="shared" si="1690"/>
        <v>11465</v>
      </c>
      <c r="W1230" s="210">
        <f>Data!D982+W1229-Data!D980</f>
        <v>12420382</v>
      </c>
      <c r="X1230" s="142">
        <f t="shared" ref="X1230:AE1230" si="1691">X1229</f>
        <v>91773</v>
      </c>
      <c r="Y1230" s="142">
        <f t="shared" si="1691"/>
        <v>475701</v>
      </c>
      <c r="Z1230" s="142">
        <f t="shared" si="1691"/>
        <v>2194516</v>
      </c>
      <c r="AA1230" s="142">
        <f t="shared" si="1691"/>
        <v>1820497</v>
      </c>
      <c r="AB1230" s="279">
        <f t="shared" si="1691"/>
        <v>1645727</v>
      </c>
      <c r="AC1230" s="142">
        <f t="shared" si="1691"/>
        <v>169842227</v>
      </c>
      <c r="AD1230" s="142">
        <f t="shared" si="1691"/>
        <v>438098</v>
      </c>
      <c r="AE1230" s="142">
        <f t="shared" si="1691"/>
        <v>85878</v>
      </c>
      <c r="AF1230" s="142"/>
      <c r="AG1230" s="168" t="s">
        <v>2808</v>
      </c>
      <c r="AH1230" s="144">
        <f>Data!D$734+C1230+D1230+E1230+F1230+G1230+H1230+O1230+T1230+U1230+W1230+X1230+Z1230+AB1230+AC1230</f>
        <v>818353689</v>
      </c>
      <c r="AI1230" s="145">
        <f t="shared" si="294"/>
        <v>43868</v>
      </c>
      <c r="AJ1230" s="144">
        <f t="shared" si="297"/>
        <v>1446</v>
      </c>
      <c r="AK1230" s="142">
        <v>1.0</v>
      </c>
      <c r="AL1230" s="146">
        <f t="shared" si="1039"/>
        <v>1446</v>
      </c>
      <c r="AM1230" s="168">
        <f t="shared" ref="AM1230:AM1232" si="1693">AM1184</f>
        <v>28</v>
      </c>
      <c r="AN1230" s="295"/>
      <c r="AO1230" s="295"/>
      <c r="AP1230" s="295"/>
      <c r="AQ1230" s="295"/>
      <c r="AR1230" s="295"/>
      <c r="AS1230" s="295"/>
      <c r="AT1230" s="295"/>
      <c r="AU1230" s="295"/>
      <c r="AV1230" s="295"/>
      <c r="AW1230" s="295"/>
      <c r="AX1230" s="295"/>
      <c r="AY1230" s="295"/>
      <c r="AZ1230" s="295"/>
      <c r="BA1230" s="295"/>
      <c r="BB1230" s="295"/>
    </row>
    <row r="1231">
      <c r="A1231" s="293" t="str">
        <f>Data!A694</f>
        <v>St. Thomas City Council</v>
      </c>
      <c r="B1231" s="140">
        <f>Data!E694</f>
        <v>43871</v>
      </c>
      <c r="C1231" s="142">
        <f t="shared" si="1670"/>
        <v>7804189</v>
      </c>
      <c r="D1231" s="142">
        <f t="shared" ref="D1231:AE1231" si="1692">D1230</f>
        <v>28610988</v>
      </c>
      <c r="E1231" s="142">
        <f t="shared" si="1692"/>
        <v>6229645</v>
      </c>
      <c r="F1231" s="142">
        <f t="shared" si="1692"/>
        <v>59645588</v>
      </c>
      <c r="G1231" s="176">
        <f t="shared" si="1692"/>
        <v>30817800</v>
      </c>
      <c r="H1231" s="142">
        <f t="shared" si="1692"/>
        <v>2477714</v>
      </c>
      <c r="I1231" s="142">
        <f t="shared" si="1692"/>
        <v>60480000</v>
      </c>
      <c r="J1231" s="142">
        <f t="shared" si="1692"/>
        <v>4894244</v>
      </c>
      <c r="K1231" s="142">
        <f t="shared" si="1692"/>
        <v>13098307</v>
      </c>
      <c r="L1231" s="142">
        <f t="shared" si="1692"/>
        <v>66990000</v>
      </c>
      <c r="M1231" s="142">
        <f t="shared" si="1692"/>
        <v>2188064</v>
      </c>
      <c r="N1231" s="142">
        <f t="shared" si="1692"/>
        <v>46740672</v>
      </c>
      <c r="O1231" s="142">
        <f t="shared" si="1692"/>
        <v>3559100</v>
      </c>
      <c r="P1231" s="142">
        <f t="shared" si="1692"/>
        <v>148000</v>
      </c>
      <c r="Q1231" s="142">
        <f t="shared" si="1692"/>
        <v>8858775</v>
      </c>
      <c r="R1231" s="142">
        <f t="shared" si="1692"/>
        <v>1371373</v>
      </c>
      <c r="S1231" s="142">
        <f t="shared" si="1692"/>
        <v>6147539</v>
      </c>
      <c r="T1231" s="142">
        <f t="shared" si="1692"/>
        <v>45478326</v>
      </c>
      <c r="U1231" s="142">
        <f t="shared" si="1692"/>
        <v>1571714</v>
      </c>
      <c r="V1231" s="142">
        <f t="shared" si="1692"/>
        <v>11465</v>
      </c>
      <c r="W1231" s="142">
        <f t="shared" si="1692"/>
        <v>12420382</v>
      </c>
      <c r="X1231" s="142">
        <f t="shared" si="1692"/>
        <v>91773</v>
      </c>
      <c r="Y1231" s="142">
        <f t="shared" si="1692"/>
        <v>475701</v>
      </c>
      <c r="Z1231" s="142">
        <f t="shared" si="1692"/>
        <v>2194516</v>
      </c>
      <c r="AA1231" s="142">
        <f t="shared" si="1692"/>
        <v>1820497</v>
      </c>
      <c r="AB1231" s="279">
        <f t="shared" si="1692"/>
        <v>1645727</v>
      </c>
      <c r="AC1231" s="142">
        <f t="shared" si="1692"/>
        <v>169842227</v>
      </c>
      <c r="AD1231" s="142">
        <f t="shared" si="1692"/>
        <v>438098</v>
      </c>
      <c r="AE1231" s="142">
        <f t="shared" si="1692"/>
        <v>85878</v>
      </c>
      <c r="AF1231" s="142"/>
      <c r="AG1231" s="168" t="s">
        <v>1206</v>
      </c>
      <c r="AH1231" s="144">
        <f>Data!D$734+C1231+D1231+E1231+F1231+G1231+H1231+O1231+T1231+U1231+W1231+X1231+Z1231+AB1231+AC1231</f>
        <v>818353689</v>
      </c>
      <c r="AI1231" s="145">
        <f t="shared" si="294"/>
        <v>43871</v>
      </c>
      <c r="AJ1231" s="144">
        <f t="shared" si="297"/>
        <v>1447</v>
      </c>
      <c r="AK1231" s="142">
        <v>1.0</v>
      </c>
      <c r="AL1231" s="146">
        <f t="shared" si="1039"/>
        <v>1447</v>
      </c>
      <c r="AM1231" s="168">
        <f t="shared" si="1693"/>
        <v>28</v>
      </c>
      <c r="AN1231" s="295"/>
      <c r="AO1231" s="295"/>
      <c r="AP1231" s="295"/>
      <c r="AQ1231" s="295"/>
      <c r="AR1231" s="295"/>
      <c r="AS1231" s="295"/>
      <c r="AT1231" s="295"/>
      <c r="AU1231" s="295"/>
      <c r="AV1231" s="295"/>
      <c r="AW1231" s="295"/>
      <c r="AX1231" s="295"/>
      <c r="AY1231" s="295"/>
      <c r="AZ1231" s="295"/>
      <c r="BA1231" s="295"/>
      <c r="BB1231" s="295"/>
    </row>
    <row r="1232">
      <c r="A1232" s="293" t="str">
        <f>Data!A695</f>
        <v>Stratford City Council</v>
      </c>
      <c r="B1232" s="140">
        <f>Data!E695</f>
        <v>43871</v>
      </c>
      <c r="C1232" s="142">
        <f t="shared" si="1670"/>
        <v>7804189</v>
      </c>
      <c r="D1232" s="142">
        <f t="shared" ref="D1232:AE1232" si="1694">D1231</f>
        <v>28610988</v>
      </c>
      <c r="E1232" s="142">
        <f t="shared" si="1694"/>
        <v>6229645</v>
      </c>
      <c r="F1232" s="142">
        <f t="shared" si="1694"/>
        <v>59645588</v>
      </c>
      <c r="G1232" s="176">
        <f t="shared" si="1694"/>
        <v>30817800</v>
      </c>
      <c r="H1232" s="142">
        <f t="shared" si="1694"/>
        <v>2477714</v>
      </c>
      <c r="I1232" s="142">
        <f t="shared" si="1694"/>
        <v>60480000</v>
      </c>
      <c r="J1232" s="142">
        <f t="shared" si="1694"/>
        <v>4894244</v>
      </c>
      <c r="K1232" s="142">
        <f t="shared" si="1694"/>
        <v>13098307</v>
      </c>
      <c r="L1232" s="142">
        <f t="shared" si="1694"/>
        <v>66990000</v>
      </c>
      <c r="M1232" s="142">
        <f t="shared" si="1694"/>
        <v>2188064</v>
      </c>
      <c r="N1232" s="142">
        <f t="shared" si="1694"/>
        <v>46740672</v>
      </c>
      <c r="O1232" s="142">
        <f t="shared" si="1694"/>
        <v>3559100</v>
      </c>
      <c r="P1232" s="142">
        <f t="shared" si="1694"/>
        <v>148000</v>
      </c>
      <c r="Q1232" s="142">
        <f t="shared" si="1694"/>
        <v>8858775</v>
      </c>
      <c r="R1232" s="142">
        <f t="shared" si="1694"/>
        <v>1371373</v>
      </c>
      <c r="S1232" s="142">
        <f t="shared" si="1694"/>
        <v>6147539</v>
      </c>
      <c r="T1232" s="142">
        <f t="shared" si="1694"/>
        <v>45478326</v>
      </c>
      <c r="U1232" s="142">
        <f t="shared" si="1694"/>
        <v>1571714</v>
      </c>
      <c r="V1232" s="142">
        <f t="shared" si="1694"/>
        <v>11465</v>
      </c>
      <c r="W1232" s="142">
        <f t="shared" si="1694"/>
        <v>12420382</v>
      </c>
      <c r="X1232" s="142">
        <f t="shared" si="1694"/>
        <v>91773</v>
      </c>
      <c r="Y1232" s="142">
        <f t="shared" si="1694"/>
        <v>475701</v>
      </c>
      <c r="Z1232" s="142">
        <f t="shared" si="1694"/>
        <v>2194516</v>
      </c>
      <c r="AA1232" s="142">
        <f t="shared" si="1694"/>
        <v>1820497</v>
      </c>
      <c r="AB1232" s="279">
        <f t="shared" si="1694"/>
        <v>1645727</v>
      </c>
      <c r="AC1232" s="142">
        <f t="shared" si="1694"/>
        <v>169842227</v>
      </c>
      <c r="AD1232" s="142">
        <f t="shared" si="1694"/>
        <v>438098</v>
      </c>
      <c r="AE1232" s="142">
        <f t="shared" si="1694"/>
        <v>85878</v>
      </c>
      <c r="AF1232" s="142"/>
      <c r="AG1232" s="168" t="s">
        <v>1206</v>
      </c>
      <c r="AH1232" s="144">
        <f>Data!D$734+C1232+D1232+E1232+F1232+G1232+H1232+O1232+T1232+U1232+W1232+X1232+Z1232+AB1232+AC1232</f>
        <v>818353689</v>
      </c>
      <c r="AI1232" s="145">
        <f t="shared" si="294"/>
        <v>43871</v>
      </c>
      <c r="AJ1232" s="144">
        <f t="shared" si="297"/>
        <v>1448</v>
      </c>
      <c r="AK1232" s="142">
        <v>1.0</v>
      </c>
      <c r="AL1232" s="146">
        <f t="shared" si="1039"/>
        <v>1448</v>
      </c>
      <c r="AM1232" s="168">
        <f t="shared" si="1693"/>
        <v>28</v>
      </c>
      <c r="AN1232" s="295"/>
      <c r="AO1232" s="295"/>
      <c r="AP1232" s="295"/>
      <c r="AQ1232" s="295"/>
      <c r="AR1232" s="295"/>
      <c r="AS1232" s="295"/>
      <c r="AT1232" s="295"/>
      <c r="AU1232" s="295"/>
      <c r="AV1232" s="295"/>
      <c r="AW1232" s="295"/>
      <c r="AX1232" s="295"/>
      <c r="AY1232" s="295"/>
      <c r="AZ1232" s="295"/>
      <c r="BA1232" s="295"/>
      <c r="BB1232" s="295"/>
    </row>
    <row r="1233">
      <c r="A1233" s="293" t="str">
        <f>Data!A1038</f>
        <v>Whanganui District Council</v>
      </c>
      <c r="B1233" s="140">
        <f>Data!E1038</f>
        <v>43872</v>
      </c>
      <c r="C1233" s="142">
        <f t="shared" si="1670"/>
        <v>7804189</v>
      </c>
      <c r="D1233" s="142">
        <f t="shared" ref="D1233:N1233" si="1695">D1232</f>
        <v>28610988</v>
      </c>
      <c r="E1233" s="142">
        <f t="shared" si="1695"/>
        <v>6229645</v>
      </c>
      <c r="F1233" s="142">
        <f t="shared" si="1695"/>
        <v>59645588</v>
      </c>
      <c r="G1233" s="279">
        <f t="shared" si="1695"/>
        <v>30817800</v>
      </c>
      <c r="H1233" s="142">
        <f t="shared" si="1695"/>
        <v>2477714</v>
      </c>
      <c r="I1233" s="142">
        <f t="shared" si="1695"/>
        <v>60480000</v>
      </c>
      <c r="J1233" s="142">
        <f t="shared" si="1695"/>
        <v>4894244</v>
      </c>
      <c r="K1233" s="142">
        <f t="shared" si="1695"/>
        <v>13098307</v>
      </c>
      <c r="L1233" s="142">
        <f t="shared" si="1695"/>
        <v>66990000</v>
      </c>
      <c r="M1233" s="142">
        <f t="shared" si="1695"/>
        <v>2188064</v>
      </c>
      <c r="N1233" s="142">
        <f t="shared" si="1695"/>
        <v>46740672</v>
      </c>
      <c r="O1233" s="210">
        <f>Data!D1038+O1232</f>
        <v>3603600</v>
      </c>
      <c r="P1233" s="142">
        <f t="shared" ref="P1233:AE1233" si="1696">P1232</f>
        <v>148000</v>
      </c>
      <c r="Q1233" s="142">
        <f t="shared" si="1696"/>
        <v>8858775</v>
      </c>
      <c r="R1233" s="142">
        <f t="shared" si="1696"/>
        <v>1371373</v>
      </c>
      <c r="S1233" s="142">
        <f t="shared" si="1696"/>
        <v>6147539</v>
      </c>
      <c r="T1233" s="142">
        <f t="shared" si="1696"/>
        <v>45478326</v>
      </c>
      <c r="U1233" s="142">
        <f t="shared" si="1696"/>
        <v>1571714</v>
      </c>
      <c r="V1233" s="142">
        <f t="shared" si="1696"/>
        <v>11465</v>
      </c>
      <c r="W1233" s="142">
        <f t="shared" si="1696"/>
        <v>12420382</v>
      </c>
      <c r="X1233" s="142">
        <f t="shared" si="1696"/>
        <v>91773</v>
      </c>
      <c r="Y1233" s="142">
        <f t="shared" si="1696"/>
        <v>475701</v>
      </c>
      <c r="Z1233" s="142">
        <f t="shared" si="1696"/>
        <v>2194516</v>
      </c>
      <c r="AA1233" s="142">
        <f t="shared" si="1696"/>
        <v>1820497</v>
      </c>
      <c r="AB1233" s="279">
        <f t="shared" si="1696"/>
        <v>1645727</v>
      </c>
      <c r="AC1233" s="142">
        <f t="shared" si="1696"/>
        <v>169842227</v>
      </c>
      <c r="AD1233" s="142">
        <f t="shared" si="1696"/>
        <v>438098</v>
      </c>
      <c r="AE1233" s="142">
        <f t="shared" si="1696"/>
        <v>85878</v>
      </c>
      <c r="AF1233" s="142"/>
      <c r="AG1233" s="168" t="s">
        <v>2583</v>
      </c>
      <c r="AH1233" s="144">
        <f>Data!D$734+C1233+D1233+E1233+F1233+G1233+H1233+O1233+T1233+U1233+W1233+X1233+Z1233+AB1233+AC1233</f>
        <v>818398189</v>
      </c>
      <c r="AI1233" s="145">
        <f t="shared" si="294"/>
        <v>43872</v>
      </c>
      <c r="AJ1233" s="144">
        <f t="shared" si="297"/>
        <v>1449</v>
      </c>
      <c r="AK1233" s="142">
        <v>1.0</v>
      </c>
      <c r="AL1233" s="146">
        <f t="shared" si="1039"/>
        <v>1449</v>
      </c>
      <c r="AM1233" s="168">
        <f t="shared" ref="AM1233:AM1236" si="1698">AM1185</f>
        <v>28</v>
      </c>
      <c r="AN1233" s="295"/>
      <c r="AO1233" s="295"/>
      <c r="AP1233" s="295"/>
      <c r="AQ1233" s="295"/>
      <c r="AR1233" s="295"/>
      <c r="AS1233" s="295"/>
      <c r="AT1233" s="295"/>
      <c r="AU1233" s="295"/>
      <c r="AV1233" s="295"/>
      <c r="AW1233" s="295"/>
      <c r="AX1233" s="295"/>
      <c r="AY1233" s="295"/>
      <c r="AZ1233" s="295"/>
      <c r="BA1233" s="295"/>
      <c r="BB1233" s="295"/>
    </row>
    <row r="1234">
      <c r="A1234" s="293" t="str">
        <f>Data!A1199</f>
        <v>San Anselmo Town Council</v>
      </c>
      <c r="B1234" s="140">
        <f>Data!E1199</f>
        <v>43872</v>
      </c>
      <c r="C1234" s="142">
        <f t="shared" si="1670"/>
        <v>7804189</v>
      </c>
      <c r="D1234" s="210">
        <f>Data!D1199+D1233</f>
        <v>28623568</v>
      </c>
      <c r="E1234" s="142">
        <f t="shared" ref="E1234:AE1234" si="1697">E1233</f>
        <v>6229645</v>
      </c>
      <c r="F1234" s="142">
        <f t="shared" si="1697"/>
        <v>59645588</v>
      </c>
      <c r="G1234" s="142">
        <f t="shared" si="1697"/>
        <v>30817800</v>
      </c>
      <c r="H1234" s="142">
        <f t="shared" si="1697"/>
        <v>2477714</v>
      </c>
      <c r="I1234" s="142">
        <f t="shared" si="1697"/>
        <v>60480000</v>
      </c>
      <c r="J1234" s="142">
        <f t="shared" si="1697"/>
        <v>4894244</v>
      </c>
      <c r="K1234" s="142">
        <f t="shared" si="1697"/>
        <v>13098307</v>
      </c>
      <c r="L1234" s="142">
        <f t="shared" si="1697"/>
        <v>66990000</v>
      </c>
      <c r="M1234" s="142">
        <f t="shared" si="1697"/>
        <v>2188064</v>
      </c>
      <c r="N1234" s="142">
        <f t="shared" si="1697"/>
        <v>46740672</v>
      </c>
      <c r="O1234" s="142">
        <f t="shared" si="1697"/>
        <v>3603600</v>
      </c>
      <c r="P1234" s="142">
        <f t="shared" si="1697"/>
        <v>148000</v>
      </c>
      <c r="Q1234" s="142">
        <f t="shared" si="1697"/>
        <v>8858775</v>
      </c>
      <c r="R1234" s="142">
        <f t="shared" si="1697"/>
        <v>1371373</v>
      </c>
      <c r="S1234" s="142">
        <f t="shared" si="1697"/>
        <v>6147539</v>
      </c>
      <c r="T1234" s="142">
        <f t="shared" si="1697"/>
        <v>45478326</v>
      </c>
      <c r="U1234" s="142">
        <f t="shared" si="1697"/>
        <v>1571714</v>
      </c>
      <c r="V1234" s="142">
        <f t="shared" si="1697"/>
        <v>11465</v>
      </c>
      <c r="W1234" s="142">
        <f t="shared" si="1697"/>
        <v>12420382</v>
      </c>
      <c r="X1234" s="142">
        <f t="shared" si="1697"/>
        <v>91773</v>
      </c>
      <c r="Y1234" s="142">
        <f t="shared" si="1697"/>
        <v>475701</v>
      </c>
      <c r="Z1234" s="142">
        <f t="shared" si="1697"/>
        <v>2194516</v>
      </c>
      <c r="AA1234" s="142">
        <f t="shared" si="1697"/>
        <v>1820497</v>
      </c>
      <c r="AB1234" s="279">
        <f t="shared" si="1697"/>
        <v>1645727</v>
      </c>
      <c r="AC1234" s="142">
        <f t="shared" si="1697"/>
        <v>169842227</v>
      </c>
      <c r="AD1234" s="142">
        <f t="shared" si="1697"/>
        <v>438098</v>
      </c>
      <c r="AE1234" s="142">
        <f t="shared" si="1697"/>
        <v>85878</v>
      </c>
      <c r="AF1234" s="142"/>
      <c r="AG1234" s="168" t="s">
        <v>996</v>
      </c>
      <c r="AH1234" s="144">
        <f>Data!D$734+C1234+D1234+E1234+F1234+G1234+H1234+O1234+T1234+U1234+W1234+X1234+Z1234+AB1234+AC1234</f>
        <v>818410769</v>
      </c>
      <c r="AI1234" s="145">
        <f t="shared" si="294"/>
        <v>43872</v>
      </c>
      <c r="AJ1234" s="144">
        <f t="shared" si="297"/>
        <v>1450</v>
      </c>
      <c r="AK1234" s="142">
        <v>1.0</v>
      </c>
      <c r="AL1234" s="146">
        <f t="shared" si="1039"/>
        <v>1450</v>
      </c>
      <c r="AM1234" s="168">
        <f t="shared" si="1698"/>
        <v>28</v>
      </c>
      <c r="AN1234" s="295"/>
      <c r="AO1234" s="295"/>
      <c r="AP1234" s="295"/>
      <c r="AQ1234" s="295"/>
      <c r="AR1234" s="295"/>
      <c r="AS1234" s="295"/>
      <c r="AT1234" s="295"/>
      <c r="AU1234" s="295"/>
      <c r="AV1234" s="295"/>
      <c r="AW1234" s="295"/>
      <c r="AX1234" s="295"/>
      <c r="AY1234" s="295"/>
      <c r="AZ1234" s="295"/>
      <c r="BA1234" s="295"/>
      <c r="BB1234" s="295"/>
    </row>
    <row r="1235">
      <c r="A1235" s="293" t="str">
        <f>Data!A1184</f>
        <v>Montpelier City Council</v>
      </c>
      <c r="B1235" s="140">
        <f>Data!E1184</f>
        <v>43873</v>
      </c>
      <c r="C1235" s="142">
        <f t="shared" si="1670"/>
        <v>7804189</v>
      </c>
      <c r="D1235" s="210">
        <f>Data!D1184+D1234</f>
        <v>28631004</v>
      </c>
      <c r="E1235" s="142">
        <f t="shared" ref="E1235:AE1235" si="1699">E1234</f>
        <v>6229645</v>
      </c>
      <c r="F1235" s="142">
        <f t="shared" si="1699"/>
        <v>59645588</v>
      </c>
      <c r="G1235" s="142">
        <f t="shared" si="1699"/>
        <v>30817800</v>
      </c>
      <c r="H1235" s="142">
        <f t="shared" si="1699"/>
        <v>2477714</v>
      </c>
      <c r="I1235" s="142">
        <f t="shared" si="1699"/>
        <v>60480000</v>
      </c>
      <c r="J1235" s="142">
        <f t="shared" si="1699"/>
        <v>4894244</v>
      </c>
      <c r="K1235" s="142">
        <f t="shared" si="1699"/>
        <v>13098307</v>
      </c>
      <c r="L1235" s="142">
        <f t="shared" si="1699"/>
        <v>66990000</v>
      </c>
      <c r="M1235" s="142">
        <f t="shared" si="1699"/>
        <v>2188064</v>
      </c>
      <c r="N1235" s="142">
        <f t="shared" si="1699"/>
        <v>46740672</v>
      </c>
      <c r="O1235" s="142">
        <f t="shared" si="1699"/>
        <v>3603600</v>
      </c>
      <c r="P1235" s="142">
        <f t="shared" si="1699"/>
        <v>148000</v>
      </c>
      <c r="Q1235" s="142">
        <f t="shared" si="1699"/>
        <v>8858775</v>
      </c>
      <c r="R1235" s="142">
        <f t="shared" si="1699"/>
        <v>1371373</v>
      </c>
      <c r="S1235" s="142">
        <f t="shared" si="1699"/>
        <v>6147539</v>
      </c>
      <c r="T1235" s="142">
        <f t="shared" si="1699"/>
        <v>45478326</v>
      </c>
      <c r="U1235" s="142">
        <f t="shared" si="1699"/>
        <v>1571714</v>
      </c>
      <c r="V1235" s="142">
        <f t="shared" si="1699"/>
        <v>11465</v>
      </c>
      <c r="W1235" s="142">
        <f t="shared" si="1699"/>
        <v>12420382</v>
      </c>
      <c r="X1235" s="142">
        <f t="shared" si="1699"/>
        <v>91773</v>
      </c>
      <c r="Y1235" s="142">
        <f t="shared" si="1699"/>
        <v>475701</v>
      </c>
      <c r="Z1235" s="142">
        <f t="shared" si="1699"/>
        <v>2194516</v>
      </c>
      <c r="AA1235" s="142">
        <f t="shared" si="1699"/>
        <v>1820497</v>
      </c>
      <c r="AB1235" s="279">
        <f t="shared" si="1699"/>
        <v>1645727</v>
      </c>
      <c r="AC1235" s="142">
        <f t="shared" si="1699"/>
        <v>169842227</v>
      </c>
      <c r="AD1235" s="142">
        <f t="shared" si="1699"/>
        <v>438098</v>
      </c>
      <c r="AE1235" s="142">
        <f t="shared" si="1699"/>
        <v>85878</v>
      </c>
      <c r="AF1235" s="142"/>
      <c r="AG1235" s="168" t="s">
        <v>996</v>
      </c>
      <c r="AH1235" s="144">
        <f>Data!D$734+C1235+D1235+E1235+F1235+G1235+H1235+O1235+T1235+U1235+W1235+X1235+Z1235+AB1235+AC1235</f>
        <v>818418205</v>
      </c>
      <c r="AI1235" s="145">
        <f t="shared" si="294"/>
        <v>43873</v>
      </c>
      <c r="AJ1235" s="144">
        <f t="shared" si="297"/>
        <v>1451</v>
      </c>
      <c r="AK1235" s="142">
        <v>1.0</v>
      </c>
      <c r="AL1235" s="146">
        <f t="shared" si="1039"/>
        <v>1451</v>
      </c>
      <c r="AM1235" s="168">
        <f t="shared" si="1698"/>
        <v>28</v>
      </c>
      <c r="AN1235" s="295"/>
      <c r="AO1235" s="295"/>
      <c r="AP1235" s="295"/>
      <c r="AQ1235" s="295"/>
      <c r="AR1235" s="295"/>
      <c r="AS1235" s="295"/>
      <c r="AT1235" s="295"/>
      <c r="AU1235" s="295"/>
      <c r="AV1235" s="295"/>
      <c r="AW1235" s="295"/>
      <c r="AX1235" s="295"/>
      <c r="AY1235" s="295"/>
      <c r="AZ1235" s="295"/>
      <c r="BA1235" s="295"/>
      <c r="BB1235" s="295"/>
    </row>
    <row r="1236">
      <c r="A1236" s="293" t="str">
        <f>Data!A1173</f>
        <v>Kinderhook Village Board</v>
      </c>
      <c r="B1236" s="140">
        <f>Data!E1173</f>
        <v>43873</v>
      </c>
      <c r="C1236" s="142">
        <f t="shared" si="1670"/>
        <v>7804189</v>
      </c>
      <c r="D1236" s="210">
        <f>Data!D1173+D1235</f>
        <v>28632154</v>
      </c>
      <c r="E1236" s="142">
        <f t="shared" ref="E1236:AE1236" si="1700">E1235</f>
        <v>6229645</v>
      </c>
      <c r="F1236" s="142">
        <f t="shared" si="1700"/>
        <v>59645588</v>
      </c>
      <c r="G1236" s="142">
        <f t="shared" si="1700"/>
        <v>30817800</v>
      </c>
      <c r="H1236" s="142">
        <f t="shared" si="1700"/>
        <v>2477714</v>
      </c>
      <c r="I1236" s="142">
        <f t="shared" si="1700"/>
        <v>60480000</v>
      </c>
      <c r="J1236" s="142">
        <f t="shared" si="1700"/>
        <v>4894244</v>
      </c>
      <c r="K1236" s="142">
        <f t="shared" si="1700"/>
        <v>13098307</v>
      </c>
      <c r="L1236" s="142">
        <f t="shared" si="1700"/>
        <v>66990000</v>
      </c>
      <c r="M1236" s="142">
        <f t="shared" si="1700"/>
        <v>2188064</v>
      </c>
      <c r="N1236" s="142">
        <f t="shared" si="1700"/>
        <v>46740672</v>
      </c>
      <c r="O1236" s="142">
        <f t="shared" si="1700"/>
        <v>3603600</v>
      </c>
      <c r="P1236" s="142">
        <f t="shared" si="1700"/>
        <v>148000</v>
      </c>
      <c r="Q1236" s="142">
        <f t="shared" si="1700"/>
        <v>8858775</v>
      </c>
      <c r="R1236" s="142">
        <f t="shared" si="1700"/>
        <v>1371373</v>
      </c>
      <c r="S1236" s="142">
        <f t="shared" si="1700"/>
        <v>6147539</v>
      </c>
      <c r="T1236" s="142">
        <f t="shared" si="1700"/>
        <v>45478326</v>
      </c>
      <c r="U1236" s="142">
        <f t="shared" si="1700"/>
        <v>1571714</v>
      </c>
      <c r="V1236" s="142">
        <f t="shared" si="1700"/>
        <v>11465</v>
      </c>
      <c r="W1236" s="142">
        <f t="shared" si="1700"/>
        <v>12420382</v>
      </c>
      <c r="X1236" s="142">
        <f t="shared" si="1700"/>
        <v>91773</v>
      </c>
      <c r="Y1236" s="142">
        <f t="shared" si="1700"/>
        <v>475701</v>
      </c>
      <c r="Z1236" s="142">
        <f t="shared" si="1700"/>
        <v>2194516</v>
      </c>
      <c r="AA1236" s="142">
        <f t="shared" si="1700"/>
        <v>1820497</v>
      </c>
      <c r="AB1236" s="279">
        <f t="shared" si="1700"/>
        <v>1645727</v>
      </c>
      <c r="AC1236" s="142">
        <f t="shared" si="1700"/>
        <v>169842227</v>
      </c>
      <c r="AD1236" s="142">
        <f t="shared" si="1700"/>
        <v>438098</v>
      </c>
      <c r="AE1236" s="142">
        <f t="shared" si="1700"/>
        <v>85878</v>
      </c>
      <c r="AF1236" s="142"/>
      <c r="AG1236" s="168" t="s">
        <v>996</v>
      </c>
      <c r="AH1236" s="144">
        <f>Data!D$734+C1236+D1236+E1236+F1236+G1236+H1236+O1236+T1236+U1236+W1236+X1236+Z1236+AB1236+AC1236</f>
        <v>818419355</v>
      </c>
      <c r="AI1236" s="145">
        <f t="shared" si="294"/>
        <v>43873</v>
      </c>
      <c r="AJ1236" s="144">
        <f t="shared" si="297"/>
        <v>1452</v>
      </c>
      <c r="AK1236" s="142">
        <v>1.0</v>
      </c>
      <c r="AL1236" s="146">
        <f t="shared" si="1039"/>
        <v>1452</v>
      </c>
      <c r="AM1236" s="168">
        <f t="shared" si="1698"/>
        <v>28</v>
      </c>
      <c r="AN1236" s="295"/>
      <c r="AO1236" s="295"/>
      <c r="AP1236" s="295"/>
      <c r="AQ1236" s="295"/>
      <c r="AR1236" s="295"/>
      <c r="AS1236" s="295"/>
      <c r="AT1236" s="295"/>
      <c r="AU1236" s="295"/>
      <c r="AV1236" s="295"/>
      <c r="AW1236" s="295"/>
      <c r="AX1236" s="295"/>
      <c r="AY1236" s="295"/>
      <c r="AZ1236" s="295"/>
      <c r="BA1236" s="295"/>
      <c r="BB1236" s="295"/>
    </row>
    <row r="1237">
      <c r="A1237" s="293" t="str">
        <f>Data!A102</f>
        <v>Wingecarribee Shire Council</v>
      </c>
      <c r="B1237" s="140">
        <f>Data!E102</f>
        <v>43873</v>
      </c>
      <c r="C1237" s="210">
        <f>Data!D102+C1236</f>
        <v>7852071</v>
      </c>
      <c r="D1237" s="142">
        <f t="shared" ref="D1237:AE1237" si="1701">D1236</f>
        <v>28632154</v>
      </c>
      <c r="E1237" s="142">
        <f t="shared" si="1701"/>
        <v>6229645</v>
      </c>
      <c r="F1237" s="142">
        <f t="shared" si="1701"/>
        <v>59645588</v>
      </c>
      <c r="G1237" s="142">
        <f t="shared" si="1701"/>
        <v>30817800</v>
      </c>
      <c r="H1237" s="142">
        <f t="shared" si="1701"/>
        <v>2477714</v>
      </c>
      <c r="I1237" s="142">
        <f t="shared" si="1701"/>
        <v>60480000</v>
      </c>
      <c r="J1237" s="142">
        <f t="shared" si="1701"/>
        <v>4894244</v>
      </c>
      <c r="K1237" s="142">
        <f t="shared" si="1701"/>
        <v>13098307</v>
      </c>
      <c r="L1237" s="142">
        <f t="shared" si="1701"/>
        <v>66990000</v>
      </c>
      <c r="M1237" s="142">
        <f t="shared" si="1701"/>
        <v>2188064</v>
      </c>
      <c r="N1237" s="142">
        <f t="shared" si="1701"/>
        <v>46740672</v>
      </c>
      <c r="O1237" s="142">
        <f t="shared" si="1701"/>
        <v>3603600</v>
      </c>
      <c r="P1237" s="142">
        <f t="shared" si="1701"/>
        <v>148000</v>
      </c>
      <c r="Q1237" s="142">
        <f t="shared" si="1701"/>
        <v>8858775</v>
      </c>
      <c r="R1237" s="142">
        <f t="shared" si="1701"/>
        <v>1371373</v>
      </c>
      <c r="S1237" s="142">
        <f t="shared" si="1701"/>
        <v>6147539</v>
      </c>
      <c r="T1237" s="142">
        <f t="shared" si="1701"/>
        <v>45478326</v>
      </c>
      <c r="U1237" s="142">
        <f t="shared" si="1701"/>
        <v>1571714</v>
      </c>
      <c r="V1237" s="142">
        <f t="shared" si="1701"/>
        <v>11465</v>
      </c>
      <c r="W1237" s="142">
        <f t="shared" si="1701"/>
        <v>12420382</v>
      </c>
      <c r="X1237" s="142">
        <f t="shared" si="1701"/>
        <v>91773</v>
      </c>
      <c r="Y1237" s="142">
        <f t="shared" si="1701"/>
        <v>475701</v>
      </c>
      <c r="Z1237" s="142">
        <f t="shared" si="1701"/>
        <v>2194516</v>
      </c>
      <c r="AA1237" s="142">
        <f t="shared" si="1701"/>
        <v>1820497</v>
      </c>
      <c r="AB1237" s="279">
        <f t="shared" si="1701"/>
        <v>1645727</v>
      </c>
      <c r="AC1237" s="142">
        <f t="shared" si="1701"/>
        <v>169842227</v>
      </c>
      <c r="AD1237" s="142">
        <f t="shared" si="1701"/>
        <v>438098</v>
      </c>
      <c r="AE1237" s="142">
        <f t="shared" si="1701"/>
        <v>85878</v>
      </c>
      <c r="AF1237" s="142"/>
      <c r="AG1237" s="168" t="s">
        <v>974</v>
      </c>
      <c r="AH1237" s="144">
        <f>Data!D$734+C1237+D1237+E1237+F1237+G1237+H1237+O1237+T1237+U1237+W1237+X1237+Z1237+AB1237+AC1237</f>
        <v>818467237</v>
      </c>
      <c r="AI1237" s="145">
        <f t="shared" si="294"/>
        <v>43873</v>
      </c>
      <c r="AJ1237" s="144">
        <f t="shared" si="297"/>
        <v>1453</v>
      </c>
      <c r="AK1237" s="142">
        <v>1.0</v>
      </c>
      <c r="AL1237" s="146">
        <f t="shared" si="1039"/>
        <v>1453</v>
      </c>
      <c r="AM1237" s="168">
        <f>AM1186</f>
        <v>28</v>
      </c>
      <c r="AN1237" s="295"/>
      <c r="AO1237" s="295"/>
      <c r="AP1237" s="295"/>
      <c r="AQ1237" s="295"/>
      <c r="AR1237" s="295"/>
      <c r="AS1237" s="295"/>
      <c r="AT1237" s="295"/>
      <c r="AU1237" s="295"/>
      <c r="AV1237" s="295"/>
      <c r="AW1237" s="295"/>
      <c r="AX1237" s="295"/>
      <c r="AY1237" s="295"/>
      <c r="AZ1237" s="295"/>
      <c r="BA1237" s="295"/>
      <c r="BB1237" s="295"/>
    </row>
    <row r="1238">
      <c r="A1238" s="293" t="str">
        <f>Data!A1006</f>
        <v>Maldives Parliament (Majlis)</v>
      </c>
      <c r="B1238" s="140">
        <f>Data!E1006</f>
        <v>43873</v>
      </c>
      <c r="C1238" s="142">
        <f t="shared" ref="C1238:AE1238" si="1702">C1237</f>
        <v>7852071</v>
      </c>
      <c r="D1238" s="142">
        <f t="shared" si="1702"/>
        <v>28632154</v>
      </c>
      <c r="E1238" s="142">
        <f t="shared" si="1702"/>
        <v>6229645</v>
      </c>
      <c r="F1238" s="142">
        <f t="shared" si="1702"/>
        <v>59645588</v>
      </c>
      <c r="G1238" s="142">
        <f t="shared" si="1702"/>
        <v>30817800</v>
      </c>
      <c r="H1238" s="142">
        <f t="shared" si="1702"/>
        <v>2477714</v>
      </c>
      <c r="I1238" s="142">
        <f t="shared" si="1702"/>
        <v>60480000</v>
      </c>
      <c r="J1238" s="142">
        <f t="shared" si="1702"/>
        <v>4894244</v>
      </c>
      <c r="K1238" s="142">
        <f t="shared" si="1702"/>
        <v>13098307</v>
      </c>
      <c r="L1238" s="142">
        <f t="shared" si="1702"/>
        <v>66990000</v>
      </c>
      <c r="M1238" s="142">
        <f t="shared" si="1702"/>
        <v>2188064</v>
      </c>
      <c r="N1238" s="142">
        <f t="shared" si="1702"/>
        <v>46740672</v>
      </c>
      <c r="O1238" s="142">
        <f t="shared" si="1702"/>
        <v>3603600</v>
      </c>
      <c r="P1238" s="142">
        <f t="shared" si="1702"/>
        <v>148000</v>
      </c>
      <c r="Q1238" s="142">
        <f t="shared" si="1702"/>
        <v>8858775</v>
      </c>
      <c r="R1238" s="142">
        <f t="shared" si="1702"/>
        <v>1371373</v>
      </c>
      <c r="S1238" s="142">
        <f t="shared" si="1702"/>
        <v>6147539</v>
      </c>
      <c r="T1238" s="142">
        <f t="shared" si="1702"/>
        <v>45478326</v>
      </c>
      <c r="U1238" s="142">
        <f t="shared" si="1702"/>
        <v>1571714</v>
      </c>
      <c r="V1238" s="142">
        <f t="shared" si="1702"/>
        <v>11465</v>
      </c>
      <c r="W1238" s="142">
        <f t="shared" si="1702"/>
        <v>12420382</v>
      </c>
      <c r="X1238" s="142">
        <f t="shared" si="1702"/>
        <v>91773</v>
      </c>
      <c r="Y1238" s="142">
        <f t="shared" si="1702"/>
        <v>475701</v>
      </c>
      <c r="Z1238" s="142">
        <f t="shared" si="1702"/>
        <v>2194516</v>
      </c>
      <c r="AA1238" s="142">
        <f t="shared" si="1702"/>
        <v>1820497</v>
      </c>
      <c r="AB1238" s="279">
        <f t="shared" si="1702"/>
        <v>1645727</v>
      </c>
      <c r="AC1238" s="142">
        <f t="shared" si="1702"/>
        <v>169842227</v>
      </c>
      <c r="AD1238" s="142">
        <f t="shared" si="1702"/>
        <v>438098</v>
      </c>
      <c r="AE1238" s="142">
        <f t="shared" si="1702"/>
        <v>85878</v>
      </c>
      <c r="AF1238" s="210">
        <f>Data!D1006</f>
        <v>515696</v>
      </c>
      <c r="AG1238" s="168" t="s">
        <v>2415</v>
      </c>
      <c r="AH1238" s="144">
        <f>Data!D$734+C1238+D1238+E1238+F1238+G1238+H1238+O1238+T1238+U1238+W1238+X1238+Z1238+AB1238+AC1238+AF1238</f>
        <v>818982933</v>
      </c>
      <c r="AI1238" s="145">
        <f t="shared" si="294"/>
        <v>43873</v>
      </c>
      <c r="AJ1238" s="144">
        <f t="shared" si="297"/>
        <v>1454</v>
      </c>
      <c r="AK1238" s="142">
        <v>1.0</v>
      </c>
      <c r="AL1238" s="146">
        <f t="shared" si="1039"/>
        <v>1454</v>
      </c>
      <c r="AM1238" s="168">
        <f>AM1237+1</f>
        <v>29</v>
      </c>
      <c r="AN1238" s="295"/>
      <c r="AO1238" s="295"/>
      <c r="AP1238" s="295"/>
      <c r="AQ1238" s="295"/>
      <c r="AR1238" s="295"/>
      <c r="AS1238" s="295"/>
      <c r="AT1238" s="295"/>
      <c r="AU1238" s="295"/>
      <c r="AV1238" s="295"/>
      <c r="AW1238" s="295"/>
      <c r="AX1238" s="295"/>
      <c r="AY1238" s="295"/>
      <c r="AZ1238" s="295"/>
      <c r="BA1238" s="295"/>
      <c r="BB1238" s="295"/>
    </row>
    <row r="1239">
      <c r="A1239" s="293" t="str">
        <f>Data!A231</f>
        <v>Chardstock Parish Council</v>
      </c>
      <c r="B1239" s="140">
        <f>Data!E231</f>
        <v>43873</v>
      </c>
      <c r="C1239" s="142">
        <f t="shared" ref="C1239:AF1239" si="1703">C1238</f>
        <v>7852071</v>
      </c>
      <c r="D1239" s="142">
        <f t="shared" si="1703"/>
        <v>28632154</v>
      </c>
      <c r="E1239" s="142">
        <f t="shared" si="1703"/>
        <v>6229645</v>
      </c>
      <c r="F1239" s="176">
        <f t="shared" si="1703"/>
        <v>59645588</v>
      </c>
      <c r="G1239" s="142">
        <f t="shared" si="1703"/>
        <v>30817800</v>
      </c>
      <c r="H1239" s="142">
        <f t="shared" si="1703"/>
        <v>2477714</v>
      </c>
      <c r="I1239" s="142">
        <f t="shared" si="1703"/>
        <v>60480000</v>
      </c>
      <c r="J1239" s="142">
        <f t="shared" si="1703"/>
        <v>4894244</v>
      </c>
      <c r="K1239" s="142">
        <f t="shared" si="1703"/>
        <v>13098307</v>
      </c>
      <c r="L1239" s="142">
        <f t="shared" si="1703"/>
        <v>66990000</v>
      </c>
      <c r="M1239" s="142">
        <f t="shared" si="1703"/>
        <v>2188064</v>
      </c>
      <c r="N1239" s="142">
        <f t="shared" si="1703"/>
        <v>46740672</v>
      </c>
      <c r="O1239" s="142">
        <f t="shared" si="1703"/>
        <v>3603600</v>
      </c>
      <c r="P1239" s="142">
        <f t="shared" si="1703"/>
        <v>148000</v>
      </c>
      <c r="Q1239" s="142">
        <f t="shared" si="1703"/>
        <v>8858775</v>
      </c>
      <c r="R1239" s="142">
        <f t="shared" si="1703"/>
        <v>1371373</v>
      </c>
      <c r="S1239" s="142">
        <f t="shared" si="1703"/>
        <v>6147539</v>
      </c>
      <c r="T1239" s="142">
        <f t="shared" si="1703"/>
        <v>45478326</v>
      </c>
      <c r="U1239" s="142">
        <f t="shared" si="1703"/>
        <v>1571714</v>
      </c>
      <c r="V1239" s="142">
        <f t="shared" si="1703"/>
        <v>11465</v>
      </c>
      <c r="W1239" s="142">
        <f t="shared" si="1703"/>
        <v>12420382</v>
      </c>
      <c r="X1239" s="142">
        <f t="shared" si="1703"/>
        <v>91773</v>
      </c>
      <c r="Y1239" s="142">
        <f t="shared" si="1703"/>
        <v>475701</v>
      </c>
      <c r="Z1239" s="142">
        <f t="shared" si="1703"/>
        <v>2194516</v>
      </c>
      <c r="AA1239" s="142">
        <f t="shared" si="1703"/>
        <v>1820497</v>
      </c>
      <c r="AB1239" s="279">
        <f t="shared" si="1703"/>
        <v>1645727</v>
      </c>
      <c r="AC1239" s="142">
        <f t="shared" si="1703"/>
        <v>169842227</v>
      </c>
      <c r="AD1239" s="142">
        <f t="shared" si="1703"/>
        <v>438098</v>
      </c>
      <c r="AE1239" s="142">
        <f t="shared" si="1703"/>
        <v>85878</v>
      </c>
      <c r="AF1239" s="142">
        <f t="shared" si="1703"/>
        <v>515696</v>
      </c>
      <c r="AG1239" s="168" t="s">
        <v>1284</v>
      </c>
      <c r="AH1239" s="144">
        <f>Data!D$734+C1239+D1239+E1239+F1239+G1239+H1239+O1239+T1239+U1239+W1239+X1239+Z1239+AB1239+AC1239+AF1239</f>
        <v>818982933</v>
      </c>
      <c r="AI1239" s="145">
        <f t="shared" si="294"/>
        <v>43873</v>
      </c>
      <c r="AJ1239" s="144">
        <f t="shared" si="297"/>
        <v>1455</v>
      </c>
      <c r="AK1239" s="142">
        <v>1.0</v>
      </c>
      <c r="AL1239" s="146">
        <f t="shared" si="1039"/>
        <v>1455</v>
      </c>
      <c r="AM1239" s="168">
        <f>AM1238</f>
        <v>29</v>
      </c>
      <c r="AN1239" s="295"/>
      <c r="AO1239" s="295"/>
      <c r="AP1239" s="295"/>
      <c r="AQ1239" s="295"/>
      <c r="AR1239" s="295"/>
      <c r="AS1239" s="295"/>
      <c r="AT1239" s="295"/>
      <c r="AU1239" s="295"/>
      <c r="AV1239" s="295"/>
      <c r="AW1239" s="295"/>
      <c r="AX1239" s="295"/>
      <c r="AY1239" s="295"/>
      <c r="AZ1239" s="295"/>
      <c r="BA1239" s="295"/>
      <c r="BB1239" s="295"/>
    </row>
    <row r="1240">
      <c r="A1240" s="293" t="str">
        <f>Data!A537</f>
        <v>Tandridge District Council</v>
      </c>
      <c r="B1240" s="140">
        <f>Data!E537</f>
        <v>43874</v>
      </c>
      <c r="C1240" s="142">
        <f t="shared" ref="C1240:AF1240" si="1704">C1239</f>
        <v>7852071</v>
      </c>
      <c r="D1240" s="142">
        <f t="shared" si="1704"/>
        <v>28632154</v>
      </c>
      <c r="E1240" s="142">
        <f t="shared" si="1704"/>
        <v>6229645</v>
      </c>
      <c r="F1240" s="176">
        <f t="shared" si="1704"/>
        <v>59645588</v>
      </c>
      <c r="G1240" s="142">
        <f t="shared" si="1704"/>
        <v>30817800</v>
      </c>
      <c r="H1240" s="142">
        <f t="shared" si="1704"/>
        <v>2477714</v>
      </c>
      <c r="I1240" s="142">
        <f t="shared" si="1704"/>
        <v>60480000</v>
      </c>
      <c r="J1240" s="142">
        <f t="shared" si="1704"/>
        <v>4894244</v>
      </c>
      <c r="K1240" s="142">
        <f t="shared" si="1704"/>
        <v>13098307</v>
      </c>
      <c r="L1240" s="142">
        <f t="shared" si="1704"/>
        <v>66990000</v>
      </c>
      <c r="M1240" s="142">
        <f t="shared" si="1704"/>
        <v>2188064</v>
      </c>
      <c r="N1240" s="142">
        <f t="shared" si="1704"/>
        <v>46740672</v>
      </c>
      <c r="O1240" s="142">
        <f t="shared" si="1704"/>
        <v>3603600</v>
      </c>
      <c r="P1240" s="142">
        <f t="shared" si="1704"/>
        <v>148000</v>
      </c>
      <c r="Q1240" s="142">
        <f t="shared" si="1704"/>
        <v>8858775</v>
      </c>
      <c r="R1240" s="142">
        <f t="shared" si="1704"/>
        <v>1371373</v>
      </c>
      <c r="S1240" s="142">
        <f t="shared" si="1704"/>
        <v>6147539</v>
      </c>
      <c r="T1240" s="142">
        <f t="shared" si="1704"/>
        <v>45478326</v>
      </c>
      <c r="U1240" s="142">
        <f t="shared" si="1704"/>
        <v>1571714</v>
      </c>
      <c r="V1240" s="142">
        <f t="shared" si="1704"/>
        <v>11465</v>
      </c>
      <c r="W1240" s="142">
        <f t="shared" si="1704"/>
        <v>12420382</v>
      </c>
      <c r="X1240" s="142">
        <f t="shared" si="1704"/>
        <v>91773</v>
      </c>
      <c r="Y1240" s="142">
        <f t="shared" si="1704"/>
        <v>475701</v>
      </c>
      <c r="Z1240" s="142">
        <f t="shared" si="1704"/>
        <v>2194516</v>
      </c>
      <c r="AA1240" s="142">
        <f t="shared" si="1704"/>
        <v>1820497</v>
      </c>
      <c r="AB1240" s="279">
        <f t="shared" si="1704"/>
        <v>1645727</v>
      </c>
      <c r="AC1240" s="142">
        <f t="shared" si="1704"/>
        <v>169842227</v>
      </c>
      <c r="AD1240" s="142">
        <f t="shared" si="1704"/>
        <v>438098</v>
      </c>
      <c r="AE1240" s="142">
        <f t="shared" si="1704"/>
        <v>85878</v>
      </c>
      <c r="AF1240" s="142">
        <f t="shared" si="1704"/>
        <v>515696</v>
      </c>
      <c r="AG1240" s="168" t="s">
        <v>1284</v>
      </c>
      <c r="AH1240" s="144">
        <f>Data!D$734+C1240+D1240+E1240+F1240+G1240+H1240+O1240+T1240+U1240+W1240+X1240+Z1240+AB1240+AC1240+AF1240</f>
        <v>818982933</v>
      </c>
      <c r="AI1240" s="145">
        <f t="shared" si="294"/>
        <v>43874</v>
      </c>
      <c r="AJ1240" s="144">
        <f t="shared" si="297"/>
        <v>1456</v>
      </c>
      <c r="AK1240" s="142">
        <v>1.0</v>
      </c>
      <c r="AL1240" s="146">
        <f t="shared" si="1039"/>
        <v>1456</v>
      </c>
      <c r="AM1240" s="168">
        <f>AM1238</f>
        <v>29</v>
      </c>
      <c r="AN1240" s="295"/>
      <c r="AO1240" s="295"/>
      <c r="AP1240" s="295"/>
      <c r="AQ1240" s="295"/>
      <c r="AR1240" s="295"/>
      <c r="AS1240" s="295"/>
      <c r="AT1240" s="295"/>
      <c r="AU1240" s="295"/>
      <c r="AV1240" s="295"/>
      <c r="AW1240" s="295"/>
      <c r="AX1240" s="295"/>
      <c r="AY1240" s="295"/>
      <c r="AZ1240" s="295"/>
      <c r="BA1240" s="295"/>
      <c r="BB1240" s="295"/>
    </row>
    <row r="1241">
      <c r="A1241" s="293" t="str">
        <f>Data!A90</f>
        <v>Stonnington City Council</v>
      </c>
      <c r="B1241" s="140">
        <f>Data!E90</f>
        <v>43878</v>
      </c>
      <c r="C1241" s="210">
        <f>Data!D90+C1240</f>
        <v>7968278</v>
      </c>
      <c r="D1241" s="142">
        <f t="shared" ref="D1241:AF1241" si="1705">D1240</f>
        <v>28632154</v>
      </c>
      <c r="E1241" s="142">
        <f t="shared" si="1705"/>
        <v>6229645</v>
      </c>
      <c r="F1241" s="142">
        <f t="shared" si="1705"/>
        <v>59645588</v>
      </c>
      <c r="G1241" s="142">
        <f t="shared" si="1705"/>
        <v>30817800</v>
      </c>
      <c r="H1241" s="142">
        <f t="shared" si="1705"/>
        <v>2477714</v>
      </c>
      <c r="I1241" s="142">
        <f t="shared" si="1705"/>
        <v>60480000</v>
      </c>
      <c r="J1241" s="142">
        <f t="shared" si="1705"/>
        <v>4894244</v>
      </c>
      <c r="K1241" s="142">
        <f t="shared" si="1705"/>
        <v>13098307</v>
      </c>
      <c r="L1241" s="142">
        <f t="shared" si="1705"/>
        <v>66990000</v>
      </c>
      <c r="M1241" s="142">
        <f t="shared" si="1705"/>
        <v>2188064</v>
      </c>
      <c r="N1241" s="142">
        <f t="shared" si="1705"/>
        <v>46740672</v>
      </c>
      <c r="O1241" s="142">
        <f t="shared" si="1705"/>
        <v>3603600</v>
      </c>
      <c r="P1241" s="142">
        <f t="shared" si="1705"/>
        <v>148000</v>
      </c>
      <c r="Q1241" s="142">
        <f t="shared" si="1705"/>
        <v>8858775</v>
      </c>
      <c r="R1241" s="142">
        <f t="shared" si="1705"/>
        <v>1371373</v>
      </c>
      <c r="S1241" s="142">
        <f t="shared" si="1705"/>
        <v>6147539</v>
      </c>
      <c r="T1241" s="142">
        <f t="shared" si="1705"/>
        <v>45478326</v>
      </c>
      <c r="U1241" s="142">
        <f t="shared" si="1705"/>
        <v>1571714</v>
      </c>
      <c r="V1241" s="142">
        <f t="shared" si="1705"/>
        <v>11465</v>
      </c>
      <c r="W1241" s="142">
        <f t="shared" si="1705"/>
        <v>12420382</v>
      </c>
      <c r="X1241" s="142">
        <f t="shared" si="1705"/>
        <v>91773</v>
      </c>
      <c r="Y1241" s="142">
        <f t="shared" si="1705"/>
        <v>475701</v>
      </c>
      <c r="Z1241" s="142">
        <f t="shared" si="1705"/>
        <v>2194516</v>
      </c>
      <c r="AA1241" s="142">
        <f t="shared" si="1705"/>
        <v>1820497</v>
      </c>
      <c r="AB1241" s="279">
        <f t="shared" si="1705"/>
        <v>1645727</v>
      </c>
      <c r="AC1241" s="142">
        <f t="shared" si="1705"/>
        <v>169842227</v>
      </c>
      <c r="AD1241" s="142">
        <f t="shared" si="1705"/>
        <v>438098</v>
      </c>
      <c r="AE1241" s="142">
        <f t="shared" si="1705"/>
        <v>85878</v>
      </c>
      <c r="AF1241" s="142">
        <f t="shared" si="1705"/>
        <v>515696</v>
      </c>
      <c r="AG1241" s="168" t="s">
        <v>974</v>
      </c>
      <c r="AH1241" s="144">
        <f>Data!D$734+C1241+D1241+E1241+F1241+G1241+H1241+O1241+T1241+U1241+W1241+X1241+Z1241+AB1241+AC1241+AF1241</f>
        <v>819099140</v>
      </c>
      <c r="AI1241" s="145">
        <f t="shared" si="294"/>
        <v>43878</v>
      </c>
      <c r="AJ1241" s="144">
        <f t="shared" si="297"/>
        <v>1457</v>
      </c>
      <c r="AK1241" s="142">
        <v>1.0</v>
      </c>
      <c r="AL1241" s="146">
        <f t="shared" si="1039"/>
        <v>1457</v>
      </c>
      <c r="AM1241" s="168">
        <f t="shared" ref="AM1241:AM1243" si="1707">AM1240</f>
        <v>29</v>
      </c>
      <c r="AN1241" s="295"/>
      <c r="AO1241" s="295"/>
      <c r="AP1241" s="295"/>
      <c r="AQ1241" s="295"/>
      <c r="AR1241" s="295"/>
      <c r="AS1241" s="295"/>
      <c r="AT1241" s="295"/>
      <c r="AU1241" s="295"/>
      <c r="AV1241" s="295"/>
      <c r="AW1241" s="295"/>
      <c r="AX1241" s="295"/>
      <c r="AY1241" s="295"/>
      <c r="AZ1241" s="295"/>
      <c r="BA1241" s="295"/>
      <c r="BB1241" s="295"/>
    </row>
    <row r="1242">
      <c r="A1242" s="293" t="str">
        <f>Data!A464</f>
        <v>Radstock Town Council</v>
      </c>
      <c r="B1242" s="140">
        <f>Data!E464</f>
        <v>43878</v>
      </c>
      <c r="C1242" s="142">
        <f t="shared" ref="C1242:AF1242" si="1706">C1241</f>
        <v>7968278</v>
      </c>
      <c r="D1242" s="142">
        <f t="shared" si="1706"/>
        <v>28632154</v>
      </c>
      <c r="E1242" s="142">
        <f t="shared" si="1706"/>
        <v>6229645</v>
      </c>
      <c r="F1242" s="176">
        <f t="shared" si="1706"/>
        <v>59645588</v>
      </c>
      <c r="G1242" s="142">
        <f t="shared" si="1706"/>
        <v>30817800</v>
      </c>
      <c r="H1242" s="142">
        <f t="shared" si="1706"/>
        <v>2477714</v>
      </c>
      <c r="I1242" s="142">
        <f t="shared" si="1706"/>
        <v>60480000</v>
      </c>
      <c r="J1242" s="142">
        <f t="shared" si="1706"/>
        <v>4894244</v>
      </c>
      <c r="K1242" s="142">
        <f t="shared" si="1706"/>
        <v>13098307</v>
      </c>
      <c r="L1242" s="142">
        <f t="shared" si="1706"/>
        <v>66990000</v>
      </c>
      <c r="M1242" s="142">
        <f t="shared" si="1706"/>
        <v>2188064</v>
      </c>
      <c r="N1242" s="142">
        <f t="shared" si="1706"/>
        <v>46740672</v>
      </c>
      <c r="O1242" s="142">
        <f t="shared" si="1706"/>
        <v>3603600</v>
      </c>
      <c r="P1242" s="142">
        <f t="shared" si="1706"/>
        <v>148000</v>
      </c>
      <c r="Q1242" s="142">
        <f t="shared" si="1706"/>
        <v>8858775</v>
      </c>
      <c r="R1242" s="142">
        <f t="shared" si="1706"/>
        <v>1371373</v>
      </c>
      <c r="S1242" s="142">
        <f t="shared" si="1706"/>
        <v>6147539</v>
      </c>
      <c r="T1242" s="142">
        <f t="shared" si="1706"/>
        <v>45478326</v>
      </c>
      <c r="U1242" s="142">
        <f t="shared" si="1706"/>
        <v>1571714</v>
      </c>
      <c r="V1242" s="142">
        <f t="shared" si="1706"/>
        <v>11465</v>
      </c>
      <c r="W1242" s="142">
        <f t="shared" si="1706"/>
        <v>12420382</v>
      </c>
      <c r="X1242" s="142">
        <f t="shared" si="1706"/>
        <v>91773</v>
      </c>
      <c r="Y1242" s="142">
        <f t="shared" si="1706"/>
        <v>475701</v>
      </c>
      <c r="Z1242" s="142">
        <f t="shared" si="1706"/>
        <v>2194516</v>
      </c>
      <c r="AA1242" s="142">
        <f t="shared" si="1706"/>
        <v>1820497</v>
      </c>
      <c r="AB1242" s="279">
        <f t="shared" si="1706"/>
        <v>1645727</v>
      </c>
      <c r="AC1242" s="142">
        <f t="shared" si="1706"/>
        <v>169842227</v>
      </c>
      <c r="AD1242" s="142">
        <f t="shared" si="1706"/>
        <v>438098</v>
      </c>
      <c r="AE1242" s="142">
        <f t="shared" si="1706"/>
        <v>85878</v>
      </c>
      <c r="AF1242" s="142">
        <f t="shared" si="1706"/>
        <v>515696</v>
      </c>
      <c r="AG1242" s="168" t="s">
        <v>1284</v>
      </c>
      <c r="AH1242" s="144">
        <f>Data!D$734+C1242+D1242+E1242+F1242+G1242+H1242+O1242+T1242+U1242+W1242+X1242+Z1242+AB1242+AC1242+AF1242</f>
        <v>819099140</v>
      </c>
      <c r="AI1242" s="145">
        <f t="shared" si="294"/>
        <v>43878</v>
      </c>
      <c r="AJ1242" s="144">
        <f t="shared" si="297"/>
        <v>1458</v>
      </c>
      <c r="AK1242" s="142">
        <v>1.0</v>
      </c>
      <c r="AL1242" s="146">
        <f t="shared" si="1039"/>
        <v>1458</v>
      </c>
      <c r="AM1242" s="168">
        <f t="shared" si="1707"/>
        <v>29</v>
      </c>
      <c r="AN1242" s="295"/>
      <c r="AO1242" s="295"/>
      <c r="AP1242" s="295"/>
      <c r="AQ1242" s="295"/>
      <c r="AR1242" s="295"/>
      <c r="AS1242" s="295"/>
      <c r="AT1242" s="295"/>
      <c r="AU1242" s="295"/>
      <c r="AV1242" s="295"/>
      <c r="AW1242" s="295"/>
      <c r="AX1242" s="295"/>
      <c r="AY1242" s="295"/>
      <c r="AZ1242" s="295"/>
      <c r="BA1242" s="295"/>
      <c r="BB1242" s="295"/>
    </row>
    <row r="1243">
      <c r="A1243" s="293" t="str">
        <f>Data!A329</f>
        <v>Henley-on-Thames Town Council</v>
      </c>
      <c r="B1243" s="140">
        <f>Data!E329</f>
        <v>43879</v>
      </c>
      <c r="C1243" s="142">
        <f t="shared" ref="C1243:AF1243" si="1708">C1242</f>
        <v>7968278</v>
      </c>
      <c r="D1243" s="142">
        <f t="shared" si="1708"/>
        <v>28632154</v>
      </c>
      <c r="E1243" s="142">
        <f t="shared" si="1708"/>
        <v>6229645</v>
      </c>
      <c r="F1243" s="176">
        <f t="shared" si="1708"/>
        <v>59645588</v>
      </c>
      <c r="G1243" s="142">
        <f t="shared" si="1708"/>
        <v>30817800</v>
      </c>
      <c r="H1243" s="142">
        <f t="shared" si="1708"/>
        <v>2477714</v>
      </c>
      <c r="I1243" s="142">
        <f t="shared" si="1708"/>
        <v>60480000</v>
      </c>
      <c r="J1243" s="142">
        <f t="shared" si="1708"/>
        <v>4894244</v>
      </c>
      <c r="K1243" s="142">
        <f t="shared" si="1708"/>
        <v>13098307</v>
      </c>
      <c r="L1243" s="142">
        <f t="shared" si="1708"/>
        <v>66990000</v>
      </c>
      <c r="M1243" s="142">
        <f t="shared" si="1708"/>
        <v>2188064</v>
      </c>
      <c r="N1243" s="142">
        <f t="shared" si="1708"/>
        <v>46740672</v>
      </c>
      <c r="O1243" s="142">
        <f t="shared" si="1708"/>
        <v>3603600</v>
      </c>
      <c r="P1243" s="142">
        <f t="shared" si="1708"/>
        <v>148000</v>
      </c>
      <c r="Q1243" s="142">
        <f t="shared" si="1708"/>
        <v>8858775</v>
      </c>
      <c r="R1243" s="142">
        <f t="shared" si="1708"/>
        <v>1371373</v>
      </c>
      <c r="S1243" s="142">
        <f t="shared" si="1708"/>
        <v>6147539</v>
      </c>
      <c r="T1243" s="142">
        <f t="shared" si="1708"/>
        <v>45478326</v>
      </c>
      <c r="U1243" s="142">
        <f t="shared" si="1708"/>
        <v>1571714</v>
      </c>
      <c r="V1243" s="142">
        <f t="shared" si="1708"/>
        <v>11465</v>
      </c>
      <c r="W1243" s="142">
        <f t="shared" si="1708"/>
        <v>12420382</v>
      </c>
      <c r="X1243" s="142">
        <f t="shared" si="1708"/>
        <v>91773</v>
      </c>
      <c r="Y1243" s="142">
        <f t="shared" si="1708"/>
        <v>475701</v>
      </c>
      <c r="Z1243" s="142">
        <f t="shared" si="1708"/>
        <v>2194516</v>
      </c>
      <c r="AA1243" s="142">
        <f t="shared" si="1708"/>
        <v>1820497</v>
      </c>
      <c r="AB1243" s="279">
        <f t="shared" si="1708"/>
        <v>1645727</v>
      </c>
      <c r="AC1243" s="142">
        <f t="shared" si="1708"/>
        <v>169842227</v>
      </c>
      <c r="AD1243" s="142">
        <f t="shared" si="1708"/>
        <v>438098</v>
      </c>
      <c r="AE1243" s="142">
        <f t="shared" si="1708"/>
        <v>85878</v>
      </c>
      <c r="AF1243" s="142">
        <f t="shared" si="1708"/>
        <v>515696</v>
      </c>
      <c r="AG1243" s="168" t="s">
        <v>1284</v>
      </c>
      <c r="AH1243" s="144">
        <f>Data!D$734+C1243+D1243+E1243+F1243+G1243+H1243+O1243+T1243+U1243+W1243+X1243+Z1243+AB1243+AC1243+AF1243</f>
        <v>819099140</v>
      </c>
      <c r="AI1243" s="145">
        <f t="shared" si="294"/>
        <v>43879</v>
      </c>
      <c r="AJ1243" s="144">
        <f t="shared" si="297"/>
        <v>1459</v>
      </c>
      <c r="AK1243" s="142">
        <v>1.0</v>
      </c>
      <c r="AL1243" s="146">
        <f t="shared" si="1039"/>
        <v>1459</v>
      </c>
      <c r="AM1243" s="168">
        <f t="shared" si="1707"/>
        <v>29</v>
      </c>
      <c r="AN1243" s="295"/>
      <c r="AO1243" s="295"/>
      <c r="AP1243" s="295"/>
      <c r="AQ1243" s="295"/>
      <c r="AR1243" s="295"/>
      <c r="AS1243" s="295"/>
      <c r="AT1243" s="295"/>
      <c r="AU1243" s="295"/>
      <c r="AV1243" s="295"/>
      <c r="AW1243" s="295"/>
      <c r="AX1243" s="295"/>
      <c r="AY1243" s="295"/>
      <c r="AZ1243" s="295"/>
      <c r="BA1243" s="295"/>
      <c r="BB1243" s="295"/>
    </row>
    <row r="1244">
      <c r="A1244" s="293" t="str">
        <f>Data!A1150</f>
        <v>Chicago City Council</v>
      </c>
      <c r="B1244" s="140">
        <f>Data!E1150</f>
        <v>43880</v>
      </c>
      <c r="C1244" s="142">
        <f>C1243</f>
        <v>7968278</v>
      </c>
      <c r="D1244" s="210">
        <f>Data!D1150+D1243</f>
        <v>31327752</v>
      </c>
      <c r="E1244" s="142">
        <f t="shared" ref="E1244:AF1244" si="1709">E1243</f>
        <v>6229645</v>
      </c>
      <c r="F1244" s="142">
        <f t="shared" si="1709"/>
        <v>59645588</v>
      </c>
      <c r="G1244" s="142">
        <f t="shared" si="1709"/>
        <v>30817800</v>
      </c>
      <c r="H1244" s="142">
        <f t="shared" si="1709"/>
        <v>2477714</v>
      </c>
      <c r="I1244" s="142">
        <f t="shared" si="1709"/>
        <v>60480000</v>
      </c>
      <c r="J1244" s="142">
        <f t="shared" si="1709"/>
        <v>4894244</v>
      </c>
      <c r="K1244" s="142">
        <f t="shared" si="1709"/>
        <v>13098307</v>
      </c>
      <c r="L1244" s="142">
        <f t="shared" si="1709"/>
        <v>66990000</v>
      </c>
      <c r="M1244" s="142">
        <f t="shared" si="1709"/>
        <v>2188064</v>
      </c>
      <c r="N1244" s="142">
        <f t="shared" si="1709"/>
        <v>46740672</v>
      </c>
      <c r="O1244" s="142">
        <f t="shared" si="1709"/>
        <v>3603600</v>
      </c>
      <c r="P1244" s="142">
        <f t="shared" si="1709"/>
        <v>148000</v>
      </c>
      <c r="Q1244" s="142">
        <f t="shared" si="1709"/>
        <v>8858775</v>
      </c>
      <c r="R1244" s="142">
        <f t="shared" si="1709"/>
        <v>1371373</v>
      </c>
      <c r="S1244" s="142">
        <f t="shared" si="1709"/>
        <v>6147539</v>
      </c>
      <c r="T1244" s="142">
        <f t="shared" si="1709"/>
        <v>45478326</v>
      </c>
      <c r="U1244" s="142">
        <f t="shared" si="1709"/>
        <v>1571714</v>
      </c>
      <c r="V1244" s="142">
        <f t="shared" si="1709"/>
        <v>11465</v>
      </c>
      <c r="W1244" s="142">
        <f t="shared" si="1709"/>
        <v>12420382</v>
      </c>
      <c r="X1244" s="142">
        <f t="shared" si="1709"/>
        <v>91773</v>
      </c>
      <c r="Y1244" s="142">
        <f t="shared" si="1709"/>
        <v>475701</v>
      </c>
      <c r="Z1244" s="142">
        <f t="shared" si="1709"/>
        <v>2194516</v>
      </c>
      <c r="AA1244" s="142">
        <f t="shared" si="1709"/>
        <v>1820497</v>
      </c>
      <c r="AB1244" s="279">
        <f t="shared" si="1709"/>
        <v>1645727</v>
      </c>
      <c r="AC1244" s="142">
        <f t="shared" si="1709"/>
        <v>169842227</v>
      </c>
      <c r="AD1244" s="142">
        <f t="shared" si="1709"/>
        <v>438098</v>
      </c>
      <c r="AE1244" s="142">
        <f t="shared" si="1709"/>
        <v>85878</v>
      </c>
      <c r="AF1244" s="142">
        <f t="shared" si="1709"/>
        <v>515696</v>
      </c>
      <c r="AG1244" s="168" t="s">
        <v>996</v>
      </c>
      <c r="AH1244" s="144">
        <f>Data!D$734+C1244+D1244+E1244+F1244+G1244+H1244+O1244+T1244+U1244+W1244+X1244+Z1244+AB1244+AC1244+AF1244</f>
        <v>821794738</v>
      </c>
      <c r="AI1244" s="145">
        <f t="shared" si="294"/>
        <v>43880</v>
      </c>
      <c r="AJ1244" s="144">
        <f t="shared" si="297"/>
        <v>1460</v>
      </c>
      <c r="AK1244" s="142">
        <v>1.0</v>
      </c>
      <c r="AL1244" s="146">
        <f t="shared" si="1039"/>
        <v>1460</v>
      </c>
      <c r="AM1244" s="168">
        <f t="shared" ref="AM1244:AM1246" si="1711">AM1242</f>
        <v>29</v>
      </c>
      <c r="AN1244" s="295"/>
      <c r="AO1244" s="295"/>
      <c r="AP1244" s="295"/>
      <c r="AQ1244" s="295"/>
      <c r="AR1244" s="295"/>
      <c r="AS1244" s="295"/>
      <c r="AT1244" s="295"/>
      <c r="AU1244" s="295"/>
      <c r="AV1244" s="295"/>
      <c r="AW1244" s="295"/>
      <c r="AX1244" s="295"/>
      <c r="AY1244" s="295"/>
      <c r="AZ1244" s="295"/>
      <c r="BA1244" s="295"/>
      <c r="BB1244" s="295"/>
    </row>
    <row r="1245">
      <c r="A1245" s="293" t="str">
        <f>Data!A54</f>
        <v>Hunters Hill Council</v>
      </c>
      <c r="B1245" s="140">
        <f>Data!E54</f>
        <v>43885</v>
      </c>
      <c r="C1245" s="210">
        <f>Data!D54+C1244</f>
        <v>7981477</v>
      </c>
      <c r="D1245" s="142">
        <f t="shared" ref="D1245:AF1245" si="1710">D1244</f>
        <v>31327752</v>
      </c>
      <c r="E1245" s="142">
        <f t="shared" si="1710"/>
        <v>6229645</v>
      </c>
      <c r="F1245" s="142">
        <f t="shared" si="1710"/>
        <v>59645588</v>
      </c>
      <c r="G1245" s="142">
        <f t="shared" si="1710"/>
        <v>30817800</v>
      </c>
      <c r="H1245" s="142">
        <f t="shared" si="1710"/>
        <v>2477714</v>
      </c>
      <c r="I1245" s="142">
        <f t="shared" si="1710"/>
        <v>60480000</v>
      </c>
      <c r="J1245" s="142">
        <f t="shared" si="1710"/>
        <v>4894244</v>
      </c>
      <c r="K1245" s="142">
        <f t="shared" si="1710"/>
        <v>13098307</v>
      </c>
      <c r="L1245" s="142">
        <f t="shared" si="1710"/>
        <v>66990000</v>
      </c>
      <c r="M1245" s="142">
        <f t="shared" si="1710"/>
        <v>2188064</v>
      </c>
      <c r="N1245" s="142">
        <f t="shared" si="1710"/>
        <v>46740672</v>
      </c>
      <c r="O1245" s="142">
        <f t="shared" si="1710"/>
        <v>3603600</v>
      </c>
      <c r="P1245" s="142">
        <f t="shared" si="1710"/>
        <v>148000</v>
      </c>
      <c r="Q1245" s="142">
        <f t="shared" si="1710"/>
        <v>8858775</v>
      </c>
      <c r="R1245" s="142">
        <f t="shared" si="1710"/>
        <v>1371373</v>
      </c>
      <c r="S1245" s="142">
        <f t="shared" si="1710"/>
        <v>6147539</v>
      </c>
      <c r="T1245" s="142">
        <f t="shared" si="1710"/>
        <v>45478326</v>
      </c>
      <c r="U1245" s="142">
        <f t="shared" si="1710"/>
        <v>1571714</v>
      </c>
      <c r="V1245" s="142">
        <f t="shared" si="1710"/>
        <v>11465</v>
      </c>
      <c r="W1245" s="142">
        <f t="shared" si="1710"/>
        <v>12420382</v>
      </c>
      <c r="X1245" s="142">
        <f t="shared" si="1710"/>
        <v>91773</v>
      </c>
      <c r="Y1245" s="142">
        <f t="shared" si="1710"/>
        <v>475701</v>
      </c>
      <c r="Z1245" s="142">
        <f t="shared" si="1710"/>
        <v>2194516</v>
      </c>
      <c r="AA1245" s="142">
        <f t="shared" si="1710"/>
        <v>1820497</v>
      </c>
      <c r="AB1245" s="279">
        <f t="shared" si="1710"/>
        <v>1645727</v>
      </c>
      <c r="AC1245" s="142">
        <f t="shared" si="1710"/>
        <v>169842227</v>
      </c>
      <c r="AD1245" s="142">
        <f t="shared" si="1710"/>
        <v>438098</v>
      </c>
      <c r="AE1245" s="142">
        <f t="shared" si="1710"/>
        <v>85878</v>
      </c>
      <c r="AF1245" s="142">
        <f t="shared" si="1710"/>
        <v>515696</v>
      </c>
      <c r="AG1245" s="168" t="s">
        <v>974</v>
      </c>
      <c r="AH1245" s="144">
        <f>Data!D$734+C1245+D1245+E1245+F1245+G1245+H1245+O1245+T1245+U1245+W1245+X1245+Z1245+AB1245+AC1245+AF1245</f>
        <v>821807937</v>
      </c>
      <c r="AI1245" s="145">
        <f t="shared" si="294"/>
        <v>43885</v>
      </c>
      <c r="AJ1245" s="144">
        <f t="shared" si="297"/>
        <v>1461</v>
      </c>
      <c r="AK1245" s="142">
        <v>1.0</v>
      </c>
      <c r="AL1245" s="146">
        <f t="shared" si="1039"/>
        <v>1461</v>
      </c>
      <c r="AM1245" s="168">
        <f t="shared" si="1711"/>
        <v>29</v>
      </c>
      <c r="AN1245" s="295"/>
      <c r="AO1245" s="295"/>
      <c r="AP1245" s="295"/>
      <c r="AQ1245" s="295"/>
      <c r="AR1245" s="295"/>
      <c r="AS1245" s="295"/>
      <c r="AT1245" s="295"/>
      <c r="AU1245" s="295"/>
      <c r="AV1245" s="295"/>
      <c r="AW1245" s="295"/>
      <c r="AX1245" s="295"/>
      <c r="AY1245" s="295"/>
      <c r="AZ1245" s="295"/>
      <c r="BA1245" s="295"/>
      <c r="BB1245" s="295"/>
    </row>
    <row r="1246">
      <c r="A1246" s="293" t="str">
        <f>Data!A669</f>
        <v>Niagara-on-the-Lake Council</v>
      </c>
      <c r="B1246" s="140">
        <f>Data!E669</f>
        <v>43885</v>
      </c>
      <c r="C1246" s="142">
        <f t="shared" ref="C1246:AF1246" si="1712">C1245</f>
        <v>7981477</v>
      </c>
      <c r="D1246" s="142">
        <f t="shared" si="1712"/>
        <v>31327752</v>
      </c>
      <c r="E1246" s="142">
        <f t="shared" si="1712"/>
        <v>6229645</v>
      </c>
      <c r="F1246" s="142">
        <f t="shared" si="1712"/>
        <v>59645588</v>
      </c>
      <c r="G1246" s="176">
        <f t="shared" si="1712"/>
        <v>30817800</v>
      </c>
      <c r="H1246" s="142">
        <f t="shared" si="1712"/>
        <v>2477714</v>
      </c>
      <c r="I1246" s="142">
        <f t="shared" si="1712"/>
        <v>60480000</v>
      </c>
      <c r="J1246" s="142">
        <f t="shared" si="1712"/>
        <v>4894244</v>
      </c>
      <c r="K1246" s="142">
        <f t="shared" si="1712"/>
        <v>13098307</v>
      </c>
      <c r="L1246" s="142">
        <f t="shared" si="1712"/>
        <v>66990000</v>
      </c>
      <c r="M1246" s="142">
        <f t="shared" si="1712"/>
        <v>2188064</v>
      </c>
      <c r="N1246" s="142">
        <f t="shared" si="1712"/>
        <v>46740672</v>
      </c>
      <c r="O1246" s="142">
        <f t="shared" si="1712"/>
        <v>3603600</v>
      </c>
      <c r="P1246" s="142">
        <f t="shared" si="1712"/>
        <v>148000</v>
      </c>
      <c r="Q1246" s="142">
        <f t="shared" si="1712"/>
        <v>8858775</v>
      </c>
      <c r="R1246" s="142">
        <f t="shared" si="1712"/>
        <v>1371373</v>
      </c>
      <c r="S1246" s="142">
        <f t="shared" si="1712"/>
        <v>6147539</v>
      </c>
      <c r="T1246" s="142">
        <f t="shared" si="1712"/>
        <v>45478326</v>
      </c>
      <c r="U1246" s="142">
        <f t="shared" si="1712"/>
        <v>1571714</v>
      </c>
      <c r="V1246" s="142">
        <f t="shared" si="1712"/>
        <v>11465</v>
      </c>
      <c r="W1246" s="142">
        <f t="shared" si="1712"/>
        <v>12420382</v>
      </c>
      <c r="X1246" s="142">
        <f t="shared" si="1712"/>
        <v>91773</v>
      </c>
      <c r="Y1246" s="142">
        <f t="shared" si="1712"/>
        <v>475701</v>
      </c>
      <c r="Z1246" s="142">
        <f t="shared" si="1712"/>
        <v>2194516</v>
      </c>
      <c r="AA1246" s="142">
        <f t="shared" si="1712"/>
        <v>1820497</v>
      </c>
      <c r="AB1246" s="279">
        <f t="shared" si="1712"/>
        <v>1645727</v>
      </c>
      <c r="AC1246" s="142">
        <f t="shared" si="1712"/>
        <v>169842227</v>
      </c>
      <c r="AD1246" s="142">
        <f t="shared" si="1712"/>
        <v>438098</v>
      </c>
      <c r="AE1246" s="142">
        <f t="shared" si="1712"/>
        <v>85878</v>
      </c>
      <c r="AF1246" s="142">
        <f t="shared" si="1712"/>
        <v>515696</v>
      </c>
      <c r="AG1246" s="168" t="s">
        <v>1206</v>
      </c>
      <c r="AH1246" s="144">
        <f>Data!D$734+C1246+D1246+E1246+F1246+G1246+H1246+O1246+T1246+U1246+W1246+X1246+Z1246+AB1246+AC1246+AF1246</f>
        <v>821807937</v>
      </c>
      <c r="AI1246" s="145">
        <f t="shared" si="294"/>
        <v>43885</v>
      </c>
      <c r="AJ1246" s="144">
        <f t="shared" si="297"/>
        <v>1462</v>
      </c>
      <c r="AK1246" s="142">
        <v>1.0</v>
      </c>
      <c r="AL1246" s="146">
        <f t="shared" si="1039"/>
        <v>1462</v>
      </c>
      <c r="AM1246" s="168">
        <f t="shared" si="1711"/>
        <v>29</v>
      </c>
      <c r="AN1246" s="295"/>
      <c r="AO1246" s="295"/>
      <c r="AP1246" s="295"/>
      <c r="AQ1246" s="295"/>
      <c r="AR1246" s="295"/>
      <c r="AS1246" s="295"/>
      <c r="AT1246" s="295"/>
      <c r="AU1246" s="295"/>
      <c r="AV1246" s="295"/>
      <c r="AW1246" s="295"/>
      <c r="AX1246" s="295"/>
      <c r="AY1246" s="295"/>
      <c r="AZ1246" s="295"/>
      <c r="BA1246" s="295"/>
      <c r="BB1246" s="295"/>
    </row>
    <row r="1247">
      <c r="A1247" s="293" t="str">
        <f>Data!A536</f>
        <v>Tameside Council</v>
      </c>
      <c r="B1247" s="140">
        <f>Data!E536</f>
        <v>43886</v>
      </c>
      <c r="C1247" s="142">
        <f t="shared" ref="C1247:AF1247" si="1713">C1246</f>
        <v>7981477</v>
      </c>
      <c r="D1247" s="142">
        <f t="shared" si="1713"/>
        <v>31327752</v>
      </c>
      <c r="E1247" s="142">
        <f t="shared" si="1713"/>
        <v>6229645</v>
      </c>
      <c r="F1247" s="176">
        <f t="shared" si="1713"/>
        <v>59645588</v>
      </c>
      <c r="G1247" s="142">
        <f t="shared" si="1713"/>
        <v>30817800</v>
      </c>
      <c r="H1247" s="142">
        <f t="shared" si="1713"/>
        <v>2477714</v>
      </c>
      <c r="I1247" s="142">
        <f t="shared" si="1713"/>
        <v>60480000</v>
      </c>
      <c r="J1247" s="142">
        <f t="shared" si="1713"/>
        <v>4894244</v>
      </c>
      <c r="K1247" s="142">
        <f t="shared" si="1713"/>
        <v>13098307</v>
      </c>
      <c r="L1247" s="142">
        <f t="shared" si="1713"/>
        <v>66990000</v>
      </c>
      <c r="M1247" s="142">
        <f t="shared" si="1713"/>
        <v>2188064</v>
      </c>
      <c r="N1247" s="142">
        <f t="shared" si="1713"/>
        <v>46740672</v>
      </c>
      <c r="O1247" s="142">
        <f t="shared" si="1713"/>
        <v>3603600</v>
      </c>
      <c r="P1247" s="142">
        <f t="shared" si="1713"/>
        <v>148000</v>
      </c>
      <c r="Q1247" s="142">
        <f t="shared" si="1713"/>
        <v>8858775</v>
      </c>
      <c r="R1247" s="142">
        <f t="shared" si="1713"/>
        <v>1371373</v>
      </c>
      <c r="S1247" s="142">
        <f t="shared" si="1713"/>
        <v>6147539</v>
      </c>
      <c r="T1247" s="142">
        <f t="shared" si="1713"/>
        <v>45478326</v>
      </c>
      <c r="U1247" s="142">
        <f t="shared" si="1713"/>
        <v>1571714</v>
      </c>
      <c r="V1247" s="142">
        <f t="shared" si="1713"/>
        <v>11465</v>
      </c>
      <c r="W1247" s="142">
        <f t="shared" si="1713"/>
        <v>12420382</v>
      </c>
      <c r="X1247" s="142">
        <f t="shared" si="1713"/>
        <v>91773</v>
      </c>
      <c r="Y1247" s="142">
        <f t="shared" si="1713"/>
        <v>475701</v>
      </c>
      <c r="Z1247" s="142">
        <f t="shared" si="1713"/>
        <v>2194516</v>
      </c>
      <c r="AA1247" s="142">
        <f t="shared" si="1713"/>
        <v>1820497</v>
      </c>
      <c r="AB1247" s="279">
        <f t="shared" si="1713"/>
        <v>1645727</v>
      </c>
      <c r="AC1247" s="142">
        <f t="shared" si="1713"/>
        <v>169842227</v>
      </c>
      <c r="AD1247" s="142">
        <f t="shared" si="1713"/>
        <v>438098</v>
      </c>
      <c r="AE1247" s="142">
        <f t="shared" si="1713"/>
        <v>85878</v>
      </c>
      <c r="AF1247" s="142">
        <f t="shared" si="1713"/>
        <v>515696</v>
      </c>
      <c r="AG1247" s="168" t="s">
        <v>1284</v>
      </c>
      <c r="AH1247" s="144">
        <f>Data!D$734+C1247+D1247+E1247+F1247+G1247+H1247+O1247+T1247+U1247+W1247+X1247+Z1247+AB1247+AC1247+AF1247</f>
        <v>821807937</v>
      </c>
      <c r="AI1247" s="145">
        <f t="shared" si="294"/>
        <v>43886</v>
      </c>
      <c r="AJ1247" s="144">
        <f t="shared" si="297"/>
        <v>1463</v>
      </c>
      <c r="AK1247" s="142">
        <v>1.0</v>
      </c>
      <c r="AL1247" s="146">
        <f t="shared" si="1039"/>
        <v>1463</v>
      </c>
      <c r="AM1247" s="168">
        <f t="shared" ref="AM1247:AM1248" si="1715">AM1244</f>
        <v>29</v>
      </c>
      <c r="AN1247" s="295"/>
      <c r="AO1247" s="295"/>
      <c r="AP1247" s="295"/>
      <c r="AQ1247" s="295"/>
      <c r="AR1247" s="295"/>
      <c r="AS1247" s="295"/>
      <c r="AT1247" s="295"/>
      <c r="AU1247" s="295"/>
      <c r="AV1247" s="295"/>
      <c r="AW1247" s="295"/>
      <c r="AX1247" s="295"/>
      <c r="AY1247" s="295"/>
      <c r="AZ1247" s="295"/>
      <c r="BA1247" s="295"/>
      <c r="BB1247" s="295"/>
    </row>
    <row r="1248">
      <c r="A1248" s="293" t="str">
        <f>Data!A1194</f>
        <v>Porter Town Council</v>
      </c>
      <c r="B1248" s="140">
        <f>Data!E1194</f>
        <v>43886</v>
      </c>
      <c r="C1248" s="142">
        <f>C1247</f>
        <v>7981477</v>
      </c>
      <c r="D1248" s="210">
        <f>Data!D1194+D1247</f>
        <v>31332610</v>
      </c>
      <c r="E1248" s="142">
        <f t="shared" ref="E1248:AF1248" si="1714">E1247</f>
        <v>6229645</v>
      </c>
      <c r="F1248" s="142">
        <f t="shared" si="1714"/>
        <v>59645588</v>
      </c>
      <c r="G1248" s="142">
        <f t="shared" si="1714"/>
        <v>30817800</v>
      </c>
      <c r="H1248" s="142">
        <f t="shared" si="1714"/>
        <v>2477714</v>
      </c>
      <c r="I1248" s="142">
        <f t="shared" si="1714"/>
        <v>60480000</v>
      </c>
      <c r="J1248" s="142">
        <f t="shared" si="1714"/>
        <v>4894244</v>
      </c>
      <c r="K1248" s="142">
        <f t="shared" si="1714"/>
        <v>13098307</v>
      </c>
      <c r="L1248" s="142">
        <f t="shared" si="1714"/>
        <v>66990000</v>
      </c>
      <c r="M1248" s="142">
        <f t="shared" si="1714"/>
        <v>2188064</v>
      </c>
      <c r="N1248" s="142">
        <f t="shared" si="1714"/>
        <v>46740672</v>
      </c>
      <c r="O1248" s="142">
        <f t="shared" si="1714"/>
        <v>3603600</v>
      </c>
      <c r="P1248" s="142">
        <f t="shared" si="1714"/>
        <v>148000</v>
      </c>
      <c r="Q1248" s="142">
        <f t="shared" si="1714"/>
        <v>8858775</v>
      </c>
      <c r="R1248" s="142">
        <f t="shared" si="1714"/>
        <v>1371373</v>
      </c>
      <c r="S1248" s="142">
        <f t="shared" si="1714"/>
        <v>6147539</v>
      </c>
      <c r="T1248" s="142">
        <f t="shared" si="1714"/>
        <v>45478326</v>
      </c>
      <c r="U1248" s="142">
        <f t="shared" si="1714"/>
        <v>1571714</v>
      </c>
      <c r="V1248" s="142">
        <f t="shared" si="1714"/>
        <v>11465</v>
      </c>
      <c r="W1248" s="142">
        <f t="shared" si="1714"/>
        <v>12420382</v>
      </c>
      <c r="X1248" s="142">
        <f t="shared" si="1714"/>
        <v>91773</v>
      </c>
      <c r="Y1248" s="142">
        <f t="shared" si="1714"/>
        <v>475701</v>
      </c>
      <c r="Z1248" s="142">
        <f t="shared" si="1714"/>
        <v>2194516</v>
      </c>
      <c r="AA1248" s="142">
        <f t="shared" si="1714"/>
        <v>1820497</v>
      </c>
      <c r="AB1248" s="279">
        <f t="shared" si="1714"/>
        <v>1645727</v>
      </c>
      <c r="AC1248" s="142">
        <f t="shared" si="1714"/>
        <v>169842227</v>
      </c>
      <c r="AD1248" s="142">
        <f t="shared" si="1714"/>
        <v>438098</v>
      </c>
      <c r="AE1248" s="142">
        <f t="shared" si="1714"/>
        <v>85878</v>
      </c>
      <c r="AF1248" s="142">
        <f t="shared" si="1714"/>
        <v>515696</v>
      </c>
      <c r="AG1248" s="168" t="s">
        <v>996</v>
      </c>
      <c r="AH1248" s="144">
        <f>Data!D$734+C1248+D1248+E1248+F1248+G1248+H1248+O1248+T1248+U1248+W1248+X1248+Z1248+AB1248+AC1248+AF1248</f>
        <v>821812795</v>
      </c>
      <c r="AI1248" s="145">
        <f t="shared" si="294"/>
        <v>43886</v>
      </c>
      <c r="AJ1248" s="144">
        <f t="shared" si="297"/>
        <v>1464</v>
      </c>
      <c r="AK1248" s="142">
        <v>1.0</v>
      </c>
      <c r="AL1248" s="146">
        <f t="shared" si="1039"/>
        <v>1464</v>
      </c>
      <c r="AM1248" s="168">
        <f t="shared" si="1715"/>
        <v>29</v>
      </c>
      <c r="AN1248" s="295"/>
      <c r="AO1248" s="295"/>
      <c r="AP1248" s="295"/>
      <c r="AQ1248" s="295"/>
      <c r="AR1248" s="295"/>
      <c r="AS1248" s="295"/>
      <c r="AT1248" s="295"/>
      <c r="AU1248" s="295"/>
      <c r="AV1248" s="295"/>
      <c r="AW1248" s="295"/>
      <c r="AX1248" s="295"/>
      <c r="AY1248" s="295"/>
      <c r="AZ1248" s="295"/>
      <c r="BA1248" s="295"/>
      <c r="BB1248" s="295"/>
    </row>
    <row r="1249">
      <c r="A1249" s="293" t="str">
        <f>Data!A47</f>
        <v>Greater Geelong City Council</v>
      </c>
      <c r="B1249" s="140">
        <f>Data!E47</f>
        <v>43886</v>
      </c>
      <c r="C1249" s="210">
        <f>Data!D47+C1248</f>
        <v>8233694</v>
      </c>
      <c r="D1249" s="142">
        <f t="shared" ref="D1249:AF1249" si="1716">D1248</f>
        <v>31332610</v>
      </c>
      <c r="E1249" s="142">
        <f t="shared" si="1716"/>
        <v>6229645</v>
      </c>
      <c r="F1249" s="142">
        <f t="shared" si="1716"/>
        <v>59645588</v>
      </c>
      <c r="G1249" s="142">
        <f t="shared" si="1716"/>
        <v>30817800</v>
      </c>
      <c r="H1249" s="142">
        <f t="shared" si="1716"/>
        <v>2477714</v>
      </c>
      <c r="I1249" s="142">
        <f t="shared" si="1716"/>
        <v>60480000</v>
      </c>
      <c r="J1249" s="142">
        <f t="shared" si="1716"/>
        <v>4894244</v>
      </c>
      <c r="K1249" s="142">
        <f t="shared" si="1716"/>
        <v>13098307</v>
      </c>
      <c r="L1249" s="142">
        <f t="shared" si="1716"/>
        <v>66990000</v>
      </c>
      <c r="M1249" s="142">
        <f t="shared" si="1716"/>
        <v>2188064</v>
      </c>
      <c r="N1249" s="142">
        <f t="shared" si="1716"/>
        <v>46740672</v>
      </c>
      <c r="O1249" s="142">
        <f t="shared" si="1716"/>
        <v>3603600</v>
      </c>
      <c r="P1249" s="142">
        <f t="shared" si="1716"/>
        <v>148000</v>
      </c>
      <c r="Q1249" s="142">
        <f t="shared" si="1716"/>
        <v>8858775</v>
      </c>
      <c r="R1249" s="142">
        <f t="shared" si="1716"/>
        <v>1371373</v>
      </c>
      <c r="S1249" s="142">
        <f t="shared" si="1716"/>
        <v>6147539</v>
      </c>
      <c r="T1249" s="142">
        <f t="shared" si="1716"/>
        <v>45478326</v>
      </c>
      <c r="U1249" s="142">
        <f t="shared" si="1716"/>
        <v>1571714</v>
      </c>
      <c r="V1249" s="142">
        <f t="shared" si="1716"/>
        <v>11465</v>
      </c>
      <c r="W1249" s="142">
        <f t="shared" si="1716"/>
        <v>12420382</v>
      </c>
      <c r="X1249" s="142">
        <f t="shared" si="1716"/>
        <v>91773</v>
      </c>
      <c r="Y1249" s="142">
        <f t="shared" si="1716"/>
        <v>475701</v>
      </c>
      <c r="Z1249" s="142">
        <f t="shared" si="1716"/>
        <v>2194516</v>
      </c>
      <c r="AA1249" s="142">
        <f t="shared" si="1716"/>
        <v>1820497</v>
      </c>
      <c r="AB1249" s="279">
        <f t="shared" si="1716"/>
        <v>1645727</v>
      </c>
      <c r="AC1249" s="142">
        <f t="shared" si="1716"/>
        <v>169842227</v>
      </c>
      <c r="AD1249" s="142">
        <f t="shared" si="1716"/>
        <v>438098</v>
      </c>
      <c r="AE1249" s="142">
        <f t="shared" si="1716"/>
        <v>85878</v>
      </c>
      <c r="AF1249" s="142">
        <f t="shared" si="1716"/>
        <v>515696</v>
      </c>
      <c r="AG1249" s="168" t="s">
        <v>974</v>
      </c>
      <c r="AH1249" s="144">
        <f>Data!D$734+C1249+D1249+E1249+F1249+G1249+H1249+O1249+T1249+U1249+W1249+X1249+Z1249+AB1249+AC1249+AF1249</f>
        <v>822065012</v>
      </c>
      <c r="AI1249" s="145">
        <f t="shared" si="294"/>
        <v>43886</v>
      </c>
      <c r="AJ1249" s="144">
        <f t="shared" si="297"/>
        <v>1465</v>
      </c>
      <c r="AK1249" s="142">
        <v>1.0</v>
      </c>
      <c r="AL1249" s="146">
        <f t="shared" si="1039"/>
        <v>1465</v>
      </c>
      <c r="AM1249" s="168">
        <f t="shared" ref="AM1249:AM1250" si="1718">AM1244</f>
        <v>29</v>
      </c>
      <c r="AN1249" s="295"/>
      <c r="AO1249" s="295"/>
      <c r="AP1249" s="295"/>
      <c r="AQ1249" s="295"/>
      <c r="AR1249" s="295"/>
      <c r="AS1249" s="295"/>
      <c r="AT1249" s="295"/>
      <c r="AU1249" s="295"/>
      <c r="AV1249" s="295"/>
      <c r="AW1249" s="295"/>
      <c r="AX1249" s="295"/>
      <c r="AY1249" s="295"/>
      <c r="AZ1249" s="295"/>
      <c r="BA1249" s="295"/>
      <c r="BB1249" s="295"/>
    </row>
    <row r="1250">
      <c r="A1250" s="293" t="str">
        <f>Data!A973</f>
        <v>Chikuma City (千曲市)</v>
      </c>
      <c r="B1250" s="140">
        <f>Data!E973</f>
        <v>43886</v>
      </c>
      <c r="C1250" s="142">
        <f t="shared" ref="C1250:AF1250" si="1717">C1249</f>
        <v>8233694</v>
      </c>
      <c r="D1250" s="142">
        <f t="shared" si="1717"/>
        <v>31332610</v>
      </c>
      <c r="E1250" s="142">
        <f t="shared" si="1717"/>
        <v>6229645</v>
      </c>
      <c r="F1250" s="142">
        <f t="shared" si="1717"/>
        <v>59645588</v>
      </c>
      <c r="G1250" s="142">
        <f t="shared" si="1717"/>
        <v>30817800</v>
      </c>
      <c r="H1250" s="142">
        <f t="shared" si="1717"/>
        <v>2477714</v>
      </c>
      <c r="I1250" s="142">
        <f t="shared" si="1717"/>
        <v>60480000</v>
      </c>
      <c r="J1250" s="142">
        <f t="shared" si="1717"/>
        <v>4894244</v>
      </c>
      <c r="K1250" s="142">
        <f t="shared" si="1717"/>
        <v>13098307</v>
      </c>
      <c r="L1250" s="142">
        <f t="shared" si="1717"/>
        <v>66990000</v>
      </c>
      <c r="M1250" s="142">
        <f t="shared" si="1717"/>
        <v>2188064</v>
      </c>
      <c r="N1250" s="142">
        <f t="shared" si="1717"/>
        <v>46740672</v>
      </c>
      <c r="O1250" s="142">
        <f t="shared" si="1717"/>
        <v>3603600</v>
      </c>
      <c r="P1250" s="142">
        <f t="shared" si="1717"/>
        <v>148000</v>
      </c>
      <c r="Q1250" s="142">
        <f t="shared" si="1717"/>
        <v>8858775</v>
      </c>
      <c r="R1250" s="142">
        <f t="shared" si="1717"/>
        <v>1371373</v>
      </c>
      <c r="S1250" s="142">
        <f t="shared" si="1717"/>
        <v>6147539</v>
      </c>
      <c r="T1250" s="142">
        <f t="shared" si="1717"/>
        <v>45478326</v>
      </c>
      <c r="U1250" s="142">
        <f t="shared" si="1717"/>
        <v>1571714</v>
      </c>
      <c r="V1250" s="142">
        <f t="shared" si="1717"/>
        <v>11465</v>
      </c>
      <c r="W1250" s="176">
        <f t="shared" si="1717"/>
        <v>12420382</v>
      </c>
      <c r="X1250" s="142">
        <f t="shared" si="1717"/>
        <v>91773</v>
      </c>
      <c r="Y1250" s="142">
        <f t="shared" si="1717"/>
        <v>475701</v>
      </c>
      <c r="Z1250" s="142">
        <f t="shared" si="1717"/>
        <v>2194516</v>
      </c>
      <c r="AA1250" s="142">
        <f t="shared" si="1717"/>
        <v>1820497</v>
      </c>
      <c r="AB1250" s="279">
        <f t="shared" si="1717"/>
        <v>1645727</v>
      </c>
      <c r="AC1250" s="142">
        <f t="shared" si="1717"/>
        <v>169842227</v>
      </c>
      <c r="AD1250" s="142">
        <f t="shared" si="1717"/>
        <v>438098</v>
      </c>
      <c r="AE1250" s="142">
        <f t="shared" si="1717"/>
        <v>85878</v>
      </c>
      <c r="AF1250" s="142">
        <f t="shared" si="1717"/>
        <v>515696</v>
      </c>
      <c r="AG1250" s="168" t="s">
        <v>2808</v>
      </c>
      <c r="AH1250" s="144">
        <f>Data!D$734+C1250+D1250+E1250+F1250+G1250+H1250+O1250+T1250+U1250+W1250+X1250+Z1250+AB1250+AC1250+AF1250</f>
        <v>822065012</v>
      </c>
      <c r="AI1250" s="145">
        <f t="shared" si="294"/>
        <v>43886</v>
      </c>
      <c r="AJ1250" s="144">
        <f t="shared" si="297"/>
        <v>1466</v>
      </c>
      <c r="AK1250" s="142">
        <v>1.0</v>
      </c>
      <c r="AL1250" s="146">
        <f t="shared" si="1039"/>
        <v>1466</v>
      </c>
      <c r="AM1250" s="168">
        <f t="shared" si="1718"/>
        <v>29</v>
      </c>
      <c r="AN1250" s="295"/>
      <c r="AO1250" s="295"/>
      <c r="AP1250" s="295"/>
      <c r="AQ1250" s="295"/>
      <c r="AR1250" s="295"/>
      <c r="AS1250" s="295"/>
      <c r="AT1250" s="295"/>
      <c r="AU1250" s="295"/>
      <c r="AV1250" s="295"/>
      <c r="AW1250" s="295"/>
      <c r="AX1250" s="295"/>
      <c r="AY1250" s="295"/>
      <c r="AZ1250" s="295"/>
      <c r="BA1250" s="295"/>
      <c r="BB1250" s="295"/>
    </row>
    <row r="1251">
      <c r="A1251" s="293" t="str">
        <f>Data!A25</f>
        <v>Blacktown City Council</v>
      </c>
      <c r="B1251" s="140">
        <f>Data!E25</f>
        <v>43887</v>
      </c>
      <c r="C1251" s="210">
        <f>Data!D25+C1250</f>
        <v>8600228</v>
      </c>
      <c r="D1251" s="142">
        <f t="shared" ref="D1251:AF1251" si="1719">D1250</f>
        <v>31332610</v>
      </c>
      <c r="E1251" s="142">
        <f t="shared" si="1719"/>
        <v>6229645</v>
      </c>
      <c r="F1251" s="142">
        <f t="shared" si="1719"/>
        <v>59645588</v>
      </c>
      <c r="G1251" s="142">
        <f t="shared" si="1719"/>
        <v>30817800</v>
      </c>
      <c r="H1251" s="142">
        <f t="shared" si="1719"/>
        <v>2477714</v>
      </c>
      <c r="I1251" s="142">
        <f t="shared" si="1719"/>
        <v>60480000</v>
      </c>
      <c r="J1251" s="142">
        <f t="shared" si="1719"/>
        <v>4894244</v>
      </c>
      <c r="K1251" s="142">
        <f t="shared" si="1719"/>
        <v>13098307</v>
      </c>
      <c r="L1251" s="142">
        <f t="shared" si="1719"/>
        <v>66990000</v>
      </c>
      <c r="M1251" s="142">
        <f t="shared" si="1719"/>
        <v>2188064</v>
      </c>
      <c r="N1251" s="142">
        <f t="shared" si="1719"/>
        <v>46740672</v>
      </c>
      <c r="O1251" s="142">
        <f t="shared" si="1719"/>
        <v>3603600</v>
      </c>
      <c r="P1251" s="142">
        <f t="shared" si="1719"/>
        <v>148000</v>
      </c>
      <c r="Q1251" s="142">
        <f t="shared" si="1719"/>
        <v>8858775</v>
      </c>
      <c r="R1251" s="142">
        <f t="shared" si="1719"/>
        <v>1371373</v>
      </c>
      <c r="S1251" s="142">
        <f t="shared" si="1719"/>
        <v>6147539</v>
      </c>
      <c r="T1251" s="142">
        <f t="shared" si="1719"/>
        <v>45478326</v>
      </c>
      <c r="U1251" s="142">
        <f t="shared" si="1719"/>
        <v>1571714</v>
      </c>
      <c r="V1251" s="142">
        <f t="shared" si="1719"/>
        <v>11465</v>
      </c>
      <c r="W1251" s="142">
        <f t="shared" si="1719"/>
        <v>12420382</v>
      </c>
      <c r="X1251" s="142">
        <f t="shared" si="1719"/>
        <v>91773</v>
      </c>
      <c r="Y1251" s="142">
        <f t="shared" si="1719"/>
        <v>475701</v>
      </c>
      <c r="Z1251" s="142">
        <f t="shared" si="1719"/>
        <v>2194516</v>
      </c>
      <c r="AA1251" s="142">
        <f t="shared" si="1719"/>
        <v>1820497</v>
      </c>
      <c r="AB1251" s="279">
        <f t="shared" si="1719"/>
        <v>1645727</v>
      </c>
      <c r="AC1251" s="142">
        <f t="shared" si="1719"/>
        <v>169842227</v>
      </c>
      <c r="AD1251" s="142">
        <f t="shared" si="1719"/>
        <v>438098</v>
      </c>
      <c r="AE1251" s="142">
        <f t="shared" si="1719"/>
        <v>85878</v>
      </c>
      <c r="AF1251" s="142">
        <f t="shared" si="1719"/>
        <v>515696</v>
      </c>
      <c r="AG1251" s="168" t="s">
        <v>974</v>
      </c>
      <c r="AH1251" s="144">
        <f>Data!D$734+C1251+D1251+E1251+F1251+G1251+H1251+O1251+T1251+U1251+W1251+X1251+Z1251+AB1251+AC1251+AF1251</f>
        <v>822431546</v>
      </c>
      <c r="AI1251" s="145">
        <f t="shared" si="294"/>
        <v>43887</v>
      </c>
      <c r="AJ1251" s="144">
        <f t="shared" si="297"/>
        <v>1467</v>
      </c>
      <c r="AK1251" s="142">
        <v>1.0</v>
      </c>
      <c r="AL1251" s="146">
        <f t="shared" si="1039"/>
        <v>1467</v>
      </c>
      <c r="AM1251" s="168">
        <f>AM1245</f>
        <v>29</v>
      </c>
      <c r="AN1251" s="295"/>
      <c r="AO1251" s="295"/>
      <c r="AP1251" s="295"/>
      <c r="AQ1251" s="295"/>
      <c r="AR1251" s="295"/>
      <c r="AS1251" s="295"/>
      <c r="AT1251" s="295"/>
      <c r="AU1251" s="295"/>
      <c r="AV1251" s="295"/>
      <c r="AW1251" s="295"/>
      <c r="AX1251" s="295"/>
      <c r="AY1251" s="295"/>
      <c r="AZ1251" s="295"/>
      <c r="BA1251" s="295"/>
      <c r="BB1251" s="295"/>
    </row>
    <row r="1252">
      <c r="A1252" s="293" t="str">
        <f>Data!A68</f>
        <v>Mildura Rural City Council</v>
      </c>
      <c r="B1252" s="140">
        <f>Data!E68</f>
        <v>43887</v>
      </c>
      <c r="C1252" s="210">
        <f>Data!D68+C1251</f>
        <v>8655743</v>
      </c>
      <c r="D1252" s="142">
        <f t="shared" ref="D1252:AF1252" si="1720">D1251</f>
        <v>31332610</v>
      </c>
      <c r="E1252" s="142">
        <f t="shared" si="1720"/>
        <v>6229645</v>
      </c>
      <c r="F1252" s="142">
        <f t="shared" si="1720"/>
        <v>59645588</v>
      </c>
      <c r="G1252" s="142">
        <f t="shared" si="1720"/>
        <v>30817800</v>
      </c>
      <c r="H1252" s="142">
        <f t="shared" si="1720"/>
        <v>2477714</v>
      </c>
      <c r="I1252" s="142">
        <f t="shared" si="1720"/>
        <v>60480000</v>
      </c>
      <c r="J1252" s="142">
        <f t="shared" si="1720"/>
        <v>4894244</v>
      </c>
      <c r="K1252" s="142">
        <f t="shared" si="1720"/>
        <v>13098307</v>
      </c>
      <c r="L1252" s="142">
        <f t="shared" si="1720"/>
        <v>66990000</v>
      </c>
      <c r="M1252" s="142">
        <f t="shared" si="1720"/>
        <v>2188064</v>
      </c>
      <c r="N1252" s="142">
        <f t="shared" si="1720"/>
        <v>46740672</v>
      </c>
      <c r="O1252" s="142">
        <f t="shared" si="1720"/>
        <v>3603600</v>
      </c>
      <c r="P1252" s="142">
        <f t="shared" si="1720"/>
        <v>148000</v>
      </c>
      <c r="Q1252" s="142">
        <f t="shared" si="1720"/>
        <v>8858775</v>
      </c>
      <c r="R1252" s="142">
        <f t="shared" si="1720"/>
        <v>1371373</v>
      </c>
      <c r="S1252" s="142">
        <f t="shared" si="1720"/>
        <v>6147539</v>
      </c>
      <c r="T1252" s="142">
        <f t="shared" si="1720"/>
        <v>45478326</v>
      </c>
      <c r="U1252" s="142">
        <f t="shared" si="1720"/>
        <v>1571714</v>
      </c>
      <c r="V1252" s="142">
        <f t="shared" si="1720"/>
        <v>11465</v>
      </c>
      <c r="W1252" s="142">
        <f t="shared" si="1720"/>
        <v>12420382</v>
      </c>
      <c r="X1252" s="142">
        <f t="shared" si="1720"/>
        <v>91773</v>
      </c>
      <c r="Y1252" s="142">
        <f t="shared" si="1720"/>
        <v>475701</v>
      </c>
      <c r="Z1252" s="142">
        <f t="shared" si="1720"/>
        <v>2194516</v>
      </c>
      <c r="AA1252" s="142">
        <f t="shared" si="1720"/>
        <v>1820497</v>
      </c>
      <c r="AB1252" s="279">
        <f t="shared" si="1720"/>
        <v>1645727</v>
      </c>
      <c r="AC1252" s="142">
        <f t="shared" si="1720"/>
        <v>169842227</v>
      </c>
      <c r="AD1252" s="142">
        <f t="shared" si="1720"/>
        <v>438098</v>
      </c>
      <c r="AE1252" s="142">
        <f t="shared" si="1720"/>
        <v>85878</v>
      </c>
      <c r="AF1252" s="142">
        <f t="shared" si="1720"/>
        <v>515696</v>
      </c>
      <c r="AG1252" s="168" t="s">
        <v>974</v>
      </c>
      <c r="AH1252" s="144">
        <f>Data!D$734+C1252+D1252+E1252+F1252+G1252+H1252+O1252+T1252+U1252+W1252+X1252+Z1252+AB1252+AC1252+AF1252</f>
        <v>822487061</v>
      </c>
      <c r="AI1252" s="145">
        <f t="shared" si="294"/>
        <v>43887</v>
      </c>
      <c r="AJ1252" s="144">
        <f t="shared" si="297"/>
        <v>1468</v>
      </c>
      <c r="AK1252" s="142">
        <v>1.0</v>
      </c>
      <c r="AL1252" s="146">
        <f t="shared" si="1039"/>
        <v>1468</v>
      </c>
      <c r="AM1252" s="168">
        <f t="shared" ref="AM1252:AM1253" si="1722">AM1247</f>
        <v>29</v>
      </c>
      <c r="AN1252" s="295"/>
      <c r="AO1252" s="295"/>
      <c r="AP1252" s="295"/>
      <c r="AQ1252" s="295"/>
      <c r="AR1252" s="295"/>
      <c r="AS1252" s="295"/>
      <c r="AT1252" s="295"/>
      <c r="AU1252" s="295"/>
      <c r="AV1252" s="295"/>
      <c r="AW1252" s="295"/>
      <c r="AX1252" s="295"/>
      <c r="AY1252" s="295"/>
      <c r="AZ1252" s="295"/>
      <c r="BA1252" s="295"/>
      <c r="BB1252" s="295"/>
    </row>
    <row r="1253">
      <c r="A1253" s="293" t="str">
        <f>Data!A978</f>
        <v>Ikeda Town (池田町)</v>
      </c>
      <c r="B1253" s="140">
        <f>Data!E978</f>
        <v>43889</v>
      </c>
      <c r="C1253" s="142">
        <f t="shared" ref="C1253:AF1253" si="1721">C1252</f>
        <v>8655743</v>
      </c>
      <c r="D1253" s="142">
        <f t="shared" si="1721"/>
        <v>31332610</v>
      </c>
      <c r="E1253" s="142">
        <f t="shared" si="1721"/>
        <v>6229645</v>
      </c>
      <c r="F1253" s="142">
        <f t="shared" si="1721"/>
        <v>59645588</v>
      </c>
      <c r="G1253" s="142">
        <f t="shared" si="1721"/>
        <v>30817800</v>
      </c>
      <c r="H1253" s="142">
        <f t="shared" si="1721"/>
        <v>2477714</v>
      </c>
      <c r="I1253" s="142">
        <f t="shared" si="1721"/>
        <v>60480000</v>
      </c>
      <c r="J1253" s="142">
        <f t="shared" si="1721"/>
        <v>4894244</v>
      </c>
      <c r="K1253" s="142">
        <f t="shared" si="1721"/>
        <v>13098307</v>
      </c>
      <c r="L1253" s="142">
        <f t="shared" si="1721"/>
        <v>66990000</v>
      </c>
      <c r="M1253" s="142">
        <f t="shared" si="1721"/>
        <v>2188064</v>
      </c>
      <c r="N1253" s="142">
        <f t="shared" si="1721"/>
        <v>46740672</v>
      </c>
      <c r="O1253" s="142">
        <f t="shared" si="1721"/>
        <v>3603600</v>
      </c>
      <c r="P1253" s="142">
        <f t="shared" si="1721"/>
        <v>148000</v>
      </c>
      <c r="Q1253" s="142">
        <f t="shared" si="1721"/>
        <v>8858775</v>
      </c>
      <c r="R1253" s="142">
        <f t="shared" si="1721"/>
        <v>1371373</v>
      </c>
      <c r="S1253" s="142">
        <f t="shared" si="1721"/>
        <v>6147539</v>
      </c>
      <c r="T1253" s="142">
        <f t="shared" si="1721"/>
        <v>45478326</v>
      </c>
      <c r="U1253" s="142">
        <f t="shared" si="1721"/>
        <v>1571714</v>
      </c>
      <c r="V1253" s="142">
        <f t="shared" si="1721"/>
        <v>11465</v>
      </c>
      <c r="W1253" s="176">
        <f t="shared" si="1721"/>
        <v>12420382</v>
      </c>
      <c r="X1253" s="142">
        <f t="shared" si="1721"/>
        <v>91773</v>
      </c>
      <c r="Y1253" s="142">
        <f t="shared" si="1721"/>
        <v>475701</v>
      </c>
      <c r="Z1253" s="142">
        <f t="shared" si="1721"/>
        <v>2194516</v>
      </c>
      <c r="AA1253" s="142">
        <f t="shared" si="1721"/>
        <v>1820497</v>
      </c>
      <c r="AB1253" s="279">
        <f t="shared" si="1721"/>
        <v>1645727</v>
      </c>
      <c r="AC1253" s="142">
        <f t="shared" si="1721"/>
        <v>169842227</v>
      </c>
      <c r="AD1253" s="142">
        <f t="shared" si="1721"/>
        <v>438098</v>
      </c>
      <c r="AE1253" s="142">
        <f t="shared" si="1721"/>
        <v>85878</v>
      </c>
      <c r="AF1253" s="142">
        <f t="shared" si="1721"/>
        <v>515696</v>
      </c>
      <c r="AG1253" s="168" t="s">
        <v>2808</v>
      </c>
      <c r="AH1253" s="144">
        <f>Data!D$734+C1253+D1253+E1253+F1253+G1253+H1253+O1253+T1253+U1253+W1253+X1253+Z1253+AB1253+AC1253+AF1253</f>
        <v>822487061</v>
      </c>
      <c r="AI1253" s="145">
        <f t="shared" si="294"/>
        <v>43889</v>
      </c>
      <c r="AJ1253" s="144">
        <f t="shared" si="297"/>
        <v>1469</v>
      </c>
      <c r="AK1253" s="142">
        <v>1.0</v>
      </c>
      <c r="AL1253" s="146">
        <f t="shared" si="1039"/>
        <v>1469</v>
      </c>
      <c r="AM1253" s="168">
        <f t="shared" si="1722"/>
        <v>29</v>
      </c>
      <c r="AN1253" s="295"/>
      <c r="AO1253" s="295"/>
      <c r="AP1253" s="295"/>
      <c r="AQ1253" s="295"/>
      <c r="AR1253" s="295"/>
      <c r="AS1253" s="295"/>
      <c r="AT1253" s="295"/>
      <c r="AU1253" s="295"/>
      <c r="AV1253" s="295"/>
      <c r="AW1253" s="295"/>
      <c r="AX1253" s="295"/>
      <c r="AY1253" s="295"/>
      <c r="AZ1253" s="295"/>
      <c r="BA1253" s="295"/>
      <c r="BB1253" s="295"/>
    </row>
    <row r="1254">
      <c r="A1254" s="293" t="str">
        <f>Data!A688</f>
        <v>Shippagan City Council</v>
      </c>
      <c r="B1254" s="140">
        <f>Data!E688</f>
        <v>43892</v>
      </c>
      <c r="C1254" s="142">
        <f t="shared" ref="C1254:AF1254" si="1723">C1253</f>
        <v>8655743</v>
      </c>
      <c r="D1254" s="142">
        <f t="shared" si="1723"/>
        <v>31332610</v>
      </c>
      <c r="E1254" s="142">
        <f t="shared" si="1723"/>
        <v>6229645</v>
      </c>
      <c r="F1254" s="142">
        <f t="shared" si="1723"/>
        <v>59645588</v>
      </c>
      <c r="G1254" s="176">
        <f t="shared" si="1723"/>
        <v>30817800</v>
      </c>
      <c r="H1254" s="142">
        <f t="shared" si="1723"/>
        <v>2477714</v>
      </c>
      <c r="I1254" s="142">
        <f t="shared" si="1723"/>
        <v>60480000</v>
      </c>
      <c r="J1254" s="142">
        <f t="shared" si="1723"/>
        <v>4894244</v>
      </c>
      <c r="K1254" s="142">
        <f t="shared" si="1723"/>
        <v>13098307</v>
      </c>
      <c r="L1254" s="142">
        <f t="shared" si="1723"/>
        <v>66990000</v>
      </c>
      <c r="M1254" s="142">
        <f t="shared" si="1723"/>
        <v>2188064</v>
      </c>
      <c r="N1254" s="142">
        <f t="shared" si="1723"/>
        <v>46740672</v>
      </c>
      <c r="O1254" s="142">
        <f t="shared" si="1723"/>
        <v>3603600</v>
      </c>
      <c r="P1254" s="142">
        <f t="shared" si="1723"/>
        <v>148000</v>
      </c>
      <c r="Q1254" s="142">
        <f t="shared" si="1723"/>
        <v>8858775</v>
      </c>
      <c r="R1254" s="142">
        <f t="shared" si="1723"/>
        <v>1371373</v>
      </c>
      <c r="S1254" s="142">
        <f t="shared" si="1723"/>
        <v>6147539</v>
      </c>
      <c r="T1254" s="142">
        <f t="shared" si="1723"/>
        <v>45478326</v>
      </c>
      <c r="U1254" s="142">
        <f t="shared" si="1723"/>
        <v>1571714</v>
      </c>
      <c r="V1254" s="142">
        <f t="shared" si="1723"/>
        <v>11465</v>
      </c>
      <c r="W1254" s="142">
        <f t="shared" si="1723"/>
        <v>12420382</v>
      </c>
      <c r="X1254" s="142">
        <f t="shared" si="1723"/>
        <v>91773</v>
      </c>
      <c r="Y1254" s="142">
        <f t="shared" si="1723"/>
        <v>475701</v>
      </c>
      <c r="Z1254" s="142">
        <f t="shared" si="1723"/>
        <v>2194516</v>
      </c>
      <c r="AA1254" s="142">
        <f t="shared" si="1723"/>
        <v>1820497</v>
      </c>
      <c r="AB1254" s="279">
        <f t="shared" si="1723"/>
        <v>1645727</v>
      </c>
      <c r="AC1254" s="142">
        <f t="shared" si="1723"/>
        <v>169842227</v>
      </c>
      <c r="AD1254" s="142">
        <f t="shared" si="1723"/>
        <v>438098</v>
      </c>
      <c r="AE1254" s="142">
        <f t="shared" si="1723"/>
        <v>85878</v>
      </c>
      <c r="AF1254" s="142">
        <f t="shared" si="1723"/>
        <v>515696</v>
      </c>
      <c r="AG1254" s="168" t="s">
        <v>1206</v>
      </c>
      <c r="AH1254" s="144">
        <f>Data!D$734+C1254+D1254+E1254+F1254+G1254+H1254+O1254+T1254+U1254+W1254+X1254+Z1254+AB1254+AC1254+AF1254</f>
        <v>822487061</v>
      </c>
      <c r="AI1254" s="145">
        <f t="shared" si="294"/>
        <v>43892</v>
      </c>
      <c r="AJ1254" s="144">
        <f t="shared" si="297"/>
        <v>1470</v>
      </c>
      <c r="AK1254" s="142">
        <v>1.0</v>
      </c>
      <c r="AL1254" s="146">
        <f t="shared" si="1039"/>
        <v>1470</v>
      </c>
      <c r="AM1254" s="168">
        <f t="shared" ref="AM1254:AM1255" si="1725">AM1248</f>
        <v>29</v>
      </c>
      <c r="AN1254" s="295"/>
      <c r="AO1254" s="295"/>
      <c r="AP1254" s="295"/>
      <c r="AQ1254" s="295"/>
      <c r="AR1254" s="295"/>
      <c r="AS1254" s="295"/>
      <c r="AT1254" s="295"/>
      <c r="AU1254" s="295"/>
      <c r="AV1254" s="295"/>
      <c r="AW1254" s="295"/>
      <c r="AX1254" s="295"/>
      <c r="AY1254" s="295"/>
      <c r="AZ1254" s="295"/>
      <c r="BA1254" s="295"/>
      <c r="BB1254" s="295"/>
    </row>
    <row r="1255">
      <c r="A1255" s="293" t="str">
        <f>Data!A367</f>
        <v>Kingsbarns Community Council</v>
      </c>
      <c r="B1255" s="140">
        <f>Data!E367</f>
        <v>43892</v>
      </c>
      <c r="C1255" s="142">
        <f t="shared" ref="C1255:AF1255" si="1724">C1254</f>
        <v>8655743</v>
      </c>
      <c r="D1255" s="142">
        <f t="shared" si="1724"/>
        <v>31332610</v>
      </c>
      <c r="E1255" s="142">
        <f t="shared" si="1724"/>
        <v>6229645</v>
      </c>
      <c r="F1255" s="176">
        <f t="shared" si="1724"/>
        <v>59645588</v>
      </c>
      <c r="G1255" s="279">
        <f t="shared" si="1724"/>
        <v>30817800</v>
      </c>
      <c r="H1255" s="142">
        <f t="shared" si="1724"/>
        <v>2477714</v>
      </c>
      <c r="I1255" s="142">
        <f t="shared" si="1724"/>
        <v>60480000</v>
      </c>
      <c r="J1255" s="142">
        <f t="shared" si="1724"/>
        <v>4894244</v>
      </c>
      <c r="K1255" s="142">
        <f t="shared" si="1724"/>
        <v>13098307</v>
      </c>
      <c r="L1255" s="142">
        <f t="shared" si="1724"/>
        <v>66990000</v>
      </c>
      <c r="M1255" s="142">
        <f t="shared" si="1724"/>
        <v>2188064</v>
      </c>
      <c r="N1255" s="142">
        <f t="shared" si="1724"/>
        <v>46740672</v>
      </c>
      <c r="O1255" s="142">
        <f t="shared" si="1724"/>
        <v>3603600</v>
      </c>
      <c r="P1255" s="142">
        <f t="shared" si="1724"/>
        <v>148000</v>
      </c>
      <c r="Q1255" s="142">
        <f t="shared" si="1724"/>
        <v>8858775</v>
      </c>
      <c r="R1255" s="142">
        <f t="shared" si="1724"/>
        <v>1371373</v>
      </c>
      <c r="S1255" s="142">
        <f t="shared" si="1724"/>
        <v>6147539</v>
      </c>
      <c r="T1255" s="142">
        <f t="shared" si="1724"/>
        <v>45478326</v>
      </c>
      <c r="U1255" s="142">
        <f t="shared" si="1724"/>
        <v>1571714</v>
      </c>
      <c r="V1255" s="142">
        <f t="shared" si="1724"/>
        <v>11465</v>
      </c>
      <c r="W1255" s="142">
        <f t="shared" si="1724"/>
        <v>12420382</v>
      </c>
      <c r="X1255" s="142">
        <f t="shared" si="1724"/>
        <v>91773</v>
      </c>
      <c r="Y1255" s="142">
        <f t="shared" si="1724"/>
        <v>475701</v>
      </c>
      <c r="Z1255" s="142">
        <f t="shared" si="1724"/>
        <v>2194516</v>
      </c>
      <c r="AA1255" s="142">
        <f t="shared" si="1724"/>
        <v>1820497</v>
      </c>
      <c r="AB1255" s="279">
        <f t="shared" si="1724"/>
        <v>1645727</v>
      </c>
      <c r="AC1255" s="142">
        <f t="shared" si="1724"/>
        <v>169842227</v>
      </c>
      <c r="AD1255" s="142">
        <f t="shared" si="1724"/>
        <v>438098</v>
      </c>
      <c r="AE1255" s="142">
        <f t="shared" si="1724"/>
        <v>85878</v>
      </c>
      <c r="AF1255" s="142">
        <f t="shared" si="1724"/>
        <v>515696</v>
      </c>
      <c r="AG1255" s="168" t="s">
        <v>1284</v>
      </c>
      <c r="AH1255" s="144">
        <f>Data!D$734+C1255+D1255+E1255+F1255+G1255+H1255+O1255+T1255+U1255+W1255+X1255+Z1255+AB1255+AC1255+AF1255</f>
        <v>822487061</v>
      </c>
      <c r="AI1255" s="145">
        <f t="shared" si="294"/>
        <v>43892</v>
      </c>
      <c r="AJ1255" s="144">
        <f t="shared" si="297"/>
        <v>1471</v>
      </c>
      <c r="AK1255" s="142">
        <v>1.0</v>
      </c>
      <c r="AL1255" s="146">
        <f t="shared" si="1039"/>
        <v>1471</v>
      </c>
      <c r="AM1255" s="168">
        <f t="shared" si="1725"/>
        <v>29</v>
      </c>
      <c r="AN1255" s="295"/>
      <c r="AO1255" s="295"/>
      <c r="AP1255" s="295"/>
      <c r="AQ1255" s="295"/>
      <c r="AR1255" s="295"/>
      <c r="AS1255" s="295"/>
      <c r="AT1255" s="295"/>
      <c r="AU1255" s="295"/>
      <c r="AV1255" s="295"/>
      <c r="AW1255" s="295"/>
      <c r="AX1255" s="295"/>
      <c r="AY1255" s="295"/>
      <c r="AZ1255" s="295"/>
      <c r="BA1255" s="295"/>
      <c r="BB1255" s="295"/>
    </row>
    <row r="1256">
      <c r="A1256" s="293" t="str">
        <f>Data!A638</f>
        <v>Clarington Council</v>
      </c>
      <c r="B1256" s="140">
        <f>Data!E638</f>
        <v>43893</v>
      </c>
      <c r="C1256" s="142">
        <f t="shared" ref="C1256:AF1256" si="1726">C1255</f>
        <v>8655743</v>
      </c>
      <c r="D1256" s="142">
        <f t="shared" si="1726"/>
        <v>31332610</v>
      </c>
      <c r="E1256" s="142">
        <f t="shared" si="1726"/>
        <v>6229645</v>
      </c>
      <c r="F1256" s="142">
        <f t="shared" si="1726"/>
        <v>59645588</v>
      </c>
      <c r="G1256" s="176">
        <f t="shared" si="1726"/>
        <v>30817800</v>
      </c>
      <c r="H1256" s="142">
        <f t="shared" si="1726"/>
        <v>2477714</v>
      </c>
      <c r="I1256" s="142">
        <f t="shared" si="1726"/>
        <v>60480000</v>
      </c>
      <c r="J1256" s="142">
        <f t="shared" si="1726"/>
        <v>4894244</v>
      </c>
      <c r="K1256" s="142">
        <f t="shared" si="1726"/>
        <v>13098307</v>
      </c>
      <c r="L1256" s="142">
        <f t="shared" si="1726"/>
        <v>66990000</v>
      </c>
      <c r="M1256" s="142">
        <f t="shared" si="1726"/>
        <v>2188064</v>
      </c>
      <c r="N1256" s="142">
        <f t="shared" si="1726"/>
        <v>46740672</v>
      </c>
      <c r="O1256" s="142">
        <f t="shared" si="1726"/>
        <v>3603600</v>
      </c>
      <c r="P1256" s="142">
        <f t="shared" si="1726"/>
        <v>148000</v>
      </c>
      <c r="Q1256" s="142">
        <f t="shared" si="1726"/>
        <v>8858775</v>
      </c>
      <c r="R1256" s="142">
        <f t="shared" si="1726"/>
        <v>1371373</v>
      </c>
      <c r="S1256" s="142">
        <f t="shared" si="1726"/>
        <v>6147539</v>
      </c>
      <c r="T1256" s="142">
        <f t="shared" si="1726"/>
        <v>45478326</v>
      </c>
      <c r="U1256" s="142">
        <f t="shared" si="1726"/>
        <v>1571714</v>
      </c>
      <c r="V1256" s="142">
        <f t="shared" si="1726"/>
        <v>11465</v>
      </c>
      <c r="W1256" s="142">
        <f t="shared" si="1726"/>
        <v>12420382</v>
      </c>
      <c r="X1256" s="142">
        <f t="shared" si="1726"/>
        <v>91773</v>
      </c>
      <c r="Y1256" s="142">
        <f t="shared" si="1726"/>
        <v>475701</v>
      </c>
      <c r="Z1256" s="142">
        <f t="shared" si="1726"/>
        <v>2194516</v>
      </c>
      <c r="AA1256" s="142">
        <f t="shared" si="1726"/>
        <v>1820497</v>
      </c>
      <c r="AB1256" s="279">
        <f t="shared" si="1726"/>
        <v>1645727</v>
      </c>
      <c r="AC1256" s="142">
        <f t="shared" si="1726"/>
        <v>169842227</v>
      </c>
      <c r="AD1256" s="142">
        <f t="shared" si="1726"/>
        <v>438098</v>
      </c>
      <c r="AE1256" s="142">
        <f t="shared" si="1726"/>
        <v>85878</v>
      </c>
      <c r="AF1256" s="142">
        <f t="shared" si="1726"/>
        <v>515696</v>
      </c>
      <c r="AG1256" s="168" t="s">
        <v>1206</v>
      </c>
      <c r="AH1256" s="144">
        <f>Data!D$734+C1256+D1256+E1256+F1256+G1256+H1256+O1256+T1256+U1256+W1256+X1256+Z1256+AB1256+AC1256+AF1256</f>
        <v>822487061</v>
      </c>
      <c r="AI1256" s="145">
        <f t="shared" si="294"/>
        <v>43893</v>
      </c>
      <c r="AJ1256" s="144">
        <f t="shared" si="297"/>
        <v>1472</v>
      </c>
      <c r="AK1256" s="142">
        <v>1.0</v>
      </c>
      <c r="AL1256" s="146">
        <f t="shared" si="1039"/>
        <v>1472</v>
      </c>
      <c r="AM1256" s="168">
        <f>AM1249</f>
        <v>29</v>
      </c>
      <c r="AN1256" s="295"/>
      <c r="AO1256" s="295"/>
      <c r="AP1256" s="295"/>
      <c r="AQ1256" s="295"/>
      <c r="AR1256" s="295"/>
      <c r="AS1256" s="295"/>
      <c r="AT1256" s="295"/>
      <c r="AU1256" s="295"/>
      <c r="AV1256" s="295"/>
      <c r="AW1256" s="295"/>
      <c r="AX1256" s="295"/>
      <c r="AY1256" s="295"/>
      <c r="AZ1256" s="295"/>
      <c r="BA1256" s="295"/>
      <c r="BB1256" s="295"/>
    </row>
    <row r="1257">
      <c r="A1257" s="293" t="str">
        <f>Data!A229</f>
        <v>Ceredigion County Council</v>
      </c>
      <c r="B1257" s="140">
        <f>Data!E229</f>
        <v>43895</v>
      </c>
      <c r="C1257" s="142">
        <f t="shared" ref="C1257:AF1257" si="1727">C1256</f>
        <v>8655743</v>
      </c>
      <c r="D1257" s="142">
        <f t="shared" si="1727"/>
        <v>31332610</v>
      </c>
      <c r="E1257" s="142">
        <f t="shared" si="1727"/>
        <v>6229645</v>
      </c>
      <c r="F1257" s="176">
        <f t="shared" si="1727"/>
        <v>59645588</v>
      </c>
      <c r="G1257" s="142">
        <f t="shared" si="1727"/>
        <v>30817800</v>
      </c>
      <c r="H1257" s="142">
        <f t="shared" si="1727"/>
        <v>2477714</v>
      </c>
      <c r="I1257" s="142">
        <f t="shared" si="1727"/>
        <v>60480000</v>
      </c>
      <c r="J1257" s="142">
        <f t="shared" si="1727"/>
        <v>4894244</v>
      </c>
      <c r="K1257" s="142">
        <f t="shared" si="1727"/>
        <v>13098307</v>
      </c>
      <c r="L1257" s="142">
        <f t="shared" si="1727"/>
        <v>66990000</v>
      </c>
      <c r="M1257" s="142">
        <f t="shared" si="1727"/>
        <v>2188064</v>
      </c>
      <c r="N1257" s="142">
        <f t="shared" si="1727"/>
        <v>46740672</v>
      </c>
      <c r="O1257" s="142">
        <f t="shared" si="1727"/>
        <v>3603600</v>
      </c>
      <c r="P1257" s="142">
        <f t="shared" si="1727"/>
        <v>148000</v>
      </c>
      <c r="Q1257" s="142">
        <f t="shared" si="1727"/>
        <v>8858775</v>
      </c>
      <c r="R1257" s="142">
        <f t="shared" si="1727"/>
        <v>1371373</v>
      </c>
      <c r="S1257" s="142">
        <f t="shared" si="1727"/>
        <v>6147539</v>
      </c>
      <c r="T1257" s="142">
        <f t="shared" si="1727"/>
        <v>45478326</v>
      </c>
      <c r="U1257" s="142">
        <f t="shared" si="1727"/>
        <v>1571714</v>
      </c>
      <c r="V1257" s="142">
        <f t="shared" si="1727"/>
        <v>11465</v>
      </c>
      <c r="W1257" s="142">
        <f t="shared" si="1727"/>
        <v>12420382</v>
      </c>
      <c r="X1257" s="142">
        <f t="shared" si="1727"/>
        <v>91773</v>
      </c>
      <c r="Y1257" s="142">
        <f t="shared" si="1727"/>
        <v>475701</v>
      </c>
      <c r="Z1257" s="142">
        <f t="shared" si="1727"/>
        <v>2194516</v>
      </c>
      <c r="AA1257" s="142">
        <f t="shared" si="1727"/>
        <v>1820497</v>
      </c>
      <c r="AB1257" s="279">
        <f t="shared" si="1727"/>
        <v>1645727</v>
      </c>
      <c r="AC1257" s="142">
        <f t="shared" si="1727"/>
        <v>169842227</v>
      </c>
      <c r="AD1257" s="142">
        <f t="shared" si="1727"/>
        <v>438098</v>
      </c>
      <c r="AE1257" s="142">
        <f t="shared" si="1727"/>
        <v>85878</v>
      </c>
      <c r="AF1257" s="142">
        <f t="shared" si="1727"/>
        <v>515696</v>
      </c>
      <c r="AG1257" s="168" t="s">
        <v>1284</v>
      </c>
      <c r="AH1257" s="144">
        <f>Data!D$734+C1257+D1257+E1257+F1257+G1257+H1257+O1257+T1257+U1257+W1257+X1257+Z1257+AB1257+AC1257+AF1257</f>
        <v>822487061</v>
      </c>
      <c r="AI1257" s="145">
        <f t="shared" si="294"/>
        <v>43895</v>
      </c>
      <c r="AJ1257" s="144">
        <f t="shared" si="297"/>
        <v>1473</v>
      </c>
      <c r="AK1257" s="142">
        <v>1.0</v>
      </c>
      <c r="AL1257" s="146">
        <f t="shared" si="1039"/>
        <v>1473</v>
      </c>
      <c r="AM1257" s="168">
        <f t="shared" ref="AM1257:AM1258" si="1729">AM1251</f>
        <v>29</v>
      </c>
      <c r="AN1257" s="295"/>
      <c r="AO1257" s="295"/>
      <c r="AP1257" s="295"/>
      <c r="AQ1257" s="295"/>
      <c r="AR1257" s="295"/>
      <c r="AS1257" s="295"/>
      <c r="AT1257" s="295"/>
      <c r="AU1257" s="295"/>
      <c r="AV1257" s="295"/>
      <c r="AW1257" s="295"/>
      <c r="AX1257" s="295"/>
      <c r="AY1257" s="295"/>
      <c r="AZ1257" s="295"/>
      <c r="BA1257" s="295"/>
      <c r="BB1257" s="295"/>
    </row>
    <row r="1258">
      <c r="A1258" s="293" t="str">
        <f>Data!A368</f>
        <v>Kingsbridge Town Council</v>
      </c>
      <c r="B1258" s="140">
        <f>Data!E368</f>
        <v>43900</v>
      </c>
      <c r="C1258" s="142">
        <f t="shared" ref="C1258:AF1258" si="1728">C1257</f>
        <v>8655743</v>
      </c>
      <c r="D1258" s="142">
        <f t="shared" si="1728"/>
        <v>31332610</v>
      </c>
      <c r="E1258" s="142">
        <f t="shared" si="1728"/>
        <v>6229645</v>
      </c>
      <c r="F1258" s="176">
        <f t="shared" si="1728"/>
        <v>59645588</v>
      </c>
      <c r="G1258" s="142">
        <f t="shared" si="1728"/>
        <v>30817800</v>
      </c>
      <c r="H1258" s="142">
        <f t="shared" si="1728"/>
        <v>2477714</v>
      </c>
      <c r="I1258" s="142">
        <f t="shared" si="1728"/>
        <v>60480000</v>
      </c>
      <c r="J1258" s="142">
        <f t="shared" si="1728"/>
        <v>4894244</v>
      </c>
      <c r="K1258" s="142">
        <f t="shared" si="1728"/>
        <v>13098307</v>
      </c>
      <c r="L1258" s="142">
        <f t="shared" si="1728"/>
        <v>66990000</v>
      </c>
      <c r="M1258" s="142">
        <f t="shared" si="1728"/>
        <v>2188064</v>
      </c>
      <c r="N1258" s="142">
        <f t="shared" si="1728"/>
        <v>46740672</v>
      </c>
      <c r="O1258" s="142">
        <f t="shared" si="1728"/>
        <v>3603600</v>
      </c>
      <c r="P1258" s="142">
        <f t="shared" si="1728"/>
        <v>148000</v>
      </c>
      <c r="Q1258" s="142">
        <f t="shared" si="1728"/>
        <v>8858775</v>
      </c>
      <c r="R1258" s="142">
        <f t="shared" si="1728"/>
        <v>1371373</v>
      </c>
      <c r="S1258" s="142">
        <f t="shared" si="1728"/>
        <v>6147539</v>
      </c>
      <c r="T1258" s="142">
        <f t="shared" si="1728"/>
        <v>45478326</v>
      </c>
      <c r="U1258" s="142">
        <f t="shared" si="1728"/>
        <v>1571714</v>
      </c>
      <c r="V1258" s="142">
        <f t="shared" si="1728"/>
        <v>11465</v>
      </c>
      <c r="W1258" s="142">
        <f t="shared" si="1728"/>
        <v>12420382</v>
      </c>
      <c r="X1258" s="142">
        <f t="shared" si="1728"/>
        <v>91773</v>
      </c>
      <c r="Y1258" s="142">
        <f t="shared" si="1728"/>
        <v>475701</v>
      </c>
      <c r="Z1258" s="142">
        <f t="shared" si="1728"/>
        <v>2194516</v>
      </c>
      <c r="AA1258" s="142">
        <f t="shared" si="1728"/>
        <v>1820497</v>
      </c>
      <c r="AB1258" s="279">
        <f t="shared" si="1728"/>
        <v>1645727</v>
      </c>
      <c r="AC1258" s="142">
        <f t="shared" si="1728"/>
        <v>169842227</v>
      </c>
      <c r="AD1258" s="142">
        <f t="shared" si="1728"/>
        <v>438098</v>
      </c>
      <c r="AE1258" s="142">
        <f t="shared" si="1728"/>
        <v>85878</v>
      </c>
      <c r="AF1258" s="142">
        <f t="shared" si="1728"/>
        <v>515696</v>
      </c>
      <c r="AG1258" s="168" t="s">
        <v>1284</v>
      </c>
      <c r="AH1258" s="144">
        <f>Data!D$734+C1258+D1258+E1258+F1258+G1258+H1258+O1258+T1258+U1258+W1258+X1258+Z1258+AB1258+AC1258+AF1258</f>
        <v>822487061</v>
      </c>
      <c r="AI1258" s="145">
        <f t="shared" si="294"/>
        <v>43900</v>
      </c>
      <c r="AJ1258" s="144">
        <f t="shared" si="297"/>
        <v>1474</v>
      </c>
      <c r="AK1258" s="142">
        <v>1.0</v>
      </c>
      <c r="AL1258" s="146">
        <f t="shared" si="1039"/>
        <v>1474</v>
      </c>
      <c r="AM1258" s="168">
        <f t="shared" si="1729"/>
        <v>29</v>
      </c>
      <c r="AN1258" s="295"/>
      <c r="AO1258" s="295"/>
      <c r="AP1258" s="295"/>
      <c r="AQ1258" s="295"/>
      <c r="AR1258" s="295"/>
      <c r="AS1258" s="295"/>
      <c r="AT1258" s="295"/>
      <c r="AU1258" s="295"/>
      <c r="AV1258" s="295"/>
      <c r="AW1258" s="295"/>
      <c r="AX1258" s="295"/>
      <c r="AY1258" s="295"/>
      <c r="AZ1258" s="295"/>
      <c r="BA1258" s="295"/>
      <c r="BB1258" s="295"/>
    </row>
    <row r="1259">
      <c r="A1259" s="293" t="str">
        <f>Data!A1200</f>
        <v>San Diego City Council</v>
      </c>
      <c r="B1259" s="140">
        <f>Data!E1200</f>
        <v>43900</v>
      </c>
      <c r="C1259" s="142">
        <f t="shared" ref="C1259:C1270" si="1731">C1258</f>
        <v>8655743</v>
      </c>
      <c r="D1259" s="210">
        <f>Data!D1200+D1258</f>
        <v>32758586</v>
      </c>
      <c r="E1259" s="142">
        <f t="shared" ref="E1259:AF1259" si="1730">E1258</f>
        <v>6229645</v>
      </c>
      <c r="F1259" s="279">
        <f t="shared" si="1730"/>
        <v>59645588</v>
      </c>
      <c r="G1259" s="142">
        <f t="shared" si="1730"/>
        <v>30817800</v>
      </c>
      <c r="H1259" s="142">
        <f t="shared" si="1730"/>
        <v>2477714</v>
      </c>
      <c r="I1259" s="142">
        <f t="shared" si="1730"/>
        <v>60480000</v>
      </c>
      <c r="J1259" s="142">
        <f t="shared" si="1730"/>
        <v>4894244</v>
      </c>
      <c r="K1259" s="142">
        <f t="shared" si="1730"/>
        <v>13098307</v>
      </c>
      <c r="L1259" s="142">
        <f t="shared" si="1730"/>
        <v>66990000</v>
      </c>
      <c r="M1259" s="142">
        <f t="shared" si="1730"/>
        <v>2188064</v>
      </c>
      <c r="N1259" s="142">
        <f t="shared" si="1730"/>
        <v>46740672</v>
      </c>
      <c r="O1259" s="142">
        <f t="shared" si="1730"/>
        <v>3603600</v>
      </c>
      <c r="P1259" s="142">
        <f t="shared" si="1730"/>
        <v>148000</v>
      </c>
      <c r="Q1259" s="142">
        <f t="shared" si="1730"/>
        <v>8858775</v>
      </c>
      <c r="R1259" s="142">
        <f t="shared" si="1730"/>
        <v>1371373</v>
      </c>
      <c r="S1259" s="142">
        <f t="shared" si="1730"/>
        <v>6147539</v>
      </c>
      <c r="T1259" s="142">
        <f t="shared" si="1730"/>
        <v>45478326</v>
      </c>
      <c r="U1259" s="142">
        <f t="shared" si="1730"/>
        <v>1571714</v>
      </c>
      <c r="V1259" s="142">
        <f t="shared" si="1730"/>
        <v>11465</v>
      </c>
      <c r="W1259" s="142">
        <f t="shared" si="1730"/>
        <v>12420382</v>
      </c>
      <c r="X1259" s="142">
        <f t="shared" si="1730"/>
        <v>91773</v>
      </c>
      <c r="Y1259" s="142">
        <f t="shared" si="1730"/>
        <v>475701</v>
      </c>
      <c r="Z1259" s="142">
        <f t="shared" si="1730"/>
        <v>2194516</v>
      </c>
      <c r="AA1259" s="142">
        <f t="shared" si="1730"/>
        <v>1820497</v>
      </c>
      <c r="AB1259" s="279">
        <f t="shared" si="1730"/>
        <v>1645727</v>
      </c>
      <c r="AC1259" s="142">
        <f t="shared" si="1730"/>
        <v>169842227</v>
      </c>
      <c r="AD1259" s="142">
        <f t="shared" si="1730"/>
        <v>438098</v>
      </c>
      <c r="AE1259" s="142">
        <f t="shared" si="1730"/>
        <v>85878</v>
      </c>
      <c r="AF1259" s="142">
        <f t="shared" si="1730"/>
        <v>515696</v>
      </c>
      <c r="AG1259" s="168" t="s">
        <v>996</v>
      </c>
      <c r="AH1259" s="144">
        <f>Data!D$734+C1259+D1259+E1259+F1259+G1259+H1259+O1259+T1259+U1259+W1259+X1259+Z1259+AB1259+AC1259+AF1259</f>
        <v>823913037</v>
      </c>
      <c r="AI1259" s="145">
        <f t="shared" si="294"/>
        <v>43900</v>
      </c>
      <c r="AJ1259" s="144">
        <f t="shared" si="297"/>
        <v>1475</v>
      </c>
      <c r="AK1259" s="142">
        <v>1.0</v>
      </c>
      <c r="AL1259" s="146">
        <f t="shared" si="1039"/>
        <v>1475</v>
      </c>
      <c r="AM1259" s="168">
        <f t="shared" ref="AM1259:AM1261" si="1733">AM1252</f>
        <v>29</v>
      </c>
      <c r="AN1259" s="295"/>
      <c r="AO1259" s="295"/>
      <c r="AP1259" s="295"/>
      <c r="AQ1259" s="295"/>
      <c r="AR1259" s="295"/>
      <c r="AS1259" s="295"/>
      <c r="AT1259" s="295"/>
      <c r="AU1259" s="295"/>
      <c r="AV1259" s="295"/>
      <c r="AW1259" s="295"/>
      <c r="AX1259" s="295"/>
      <c r="AY1259" s="295"/>
      <c r="AZ1259" s="295"/>
      <c r="BA1259" s="295"/>
      <c r="BB1259" s="295"/>
    </row>
    <row r="1260">
      <c r="A1260" s="293" t="str">
        <f>Data!A1222</f>
        <v>Yolo County</v>
      </c>
      <c r="B1260" s="140">
        <f>Data!E1222</f>
        <v>43900</v>
      </c>
      <c r="C1260" s="142">
        <f t="shared" si="1731"/>
        <v>8655743</v>
      </c>
      <c r="D1260" s="210">
        <f>Data!D1222+D1259-Data!D1158</f>
        <v>32909705</v>
      </c>
      <c r="E1260" s="142">
        <f t="shared" ref="E1260:AF1260" si="1732">E1259</f>
        <v>6229645</v>
      </c>
      <c r="F1260" s="279">
        <f t="shared" si="1732"/>
        <v>59645588</v>
      </c>
      <c r="G1260" s="142">
        <f t="shared" si="1732"/>
        <v>30817800</v>
      </c>
      <c r="H1260" s="142">
        <f t="shared" si="1732"/>
        <v>2477714</v>
      </c>
      <c r="I1260" s="142">
        <f t="shared" si="1732"/>
        <v>60480000</v>
      </c>
      <c r="J1260" s="142">
        <f t="shared" si="1732"/>
        <v>4894244</v>
      </c>
      <c r="K1260" s="142">
        <f t="shared" si="1732"/>
        <v>13098307</v>
      </c>
      <c r="L1260" s="142">
        <f t="shared" si="1732"/>
        <v>66990000</v>
      </c>
      <c r="M1260" s="142">
        <f t="shared" si="1732"/>
        <v>2188064</v>
      </c>
      <c r="N1260" s="142">
        <f t="shared" si="1732"/>
        <v>46740672</v>
      </c>
      <c r="O1260" s="142">
        <f t="shared" si="1732"/>
        <v>3603600</v>
      </c>
      <c r="P1260" s="142">
        <f t="shared" si="1732"/>
        <v>148000</v>
      </c>
      <c r="Q1260" s="142">
        <f t="shared" si="1732"/>
        <v>8858775</v>
      </c>
      <c r="R1260" s="142">
        <f t="shared" si="1732"/>
        <v>1371373</v>
      </c>
      <c r="S1260" s="142">
        <f t="shared" si="1732"/>
        <v>6147539</v>
      </c>
      <c r="T1260" s="142">
        <f t="shared" si="1732"/>
        <v>45478326</v>
      </c>
      <c r="U1260" s="142">
        <f t="shared" si="1732"/>
        <v>1571714</v>
      </c>
      <c r="V1260" s="142">
        <f t="shared" si="1732"/>
        <v>11465</v>
      </c>
      <c r="W1260" s="142">
        <f t="shared" si="1732"/>
        <v>12420382</v>
      </c>
      <c r="X1260" s="142">
        <f t="shared" si="1732"/>
        <v>91773</v>
      </c>
      <c r="Y1260" s="142">
        <f t="shared" si="1732"/>
        <v>475701</v>
      </c>
      <c r="Z1260" s="142">
        <f t="shared" si="1732"/>
        <v>2194516</v>
      </c>
      <c r="AA1260" s="142">
        <f t="shared" si="1732"/>
        <v>1820497</v>
      </c>
      <c r="AB1260" s="279">
        <f t="shared" si="1732"/>
        <v>1645727</v>
      </c>
      <c r="AC1260" s="142">
        <f t="shared" si="1732"/>
        <v>169842227</v>
      </c>
      <c r="AD1260" s="142">
        <f t="shared" si="1732"/>
        <v>438098</v>
      </c>
      <c r="AE1260" s="142">
        <f t="shared" si="1732"/>
        <v>85878</v>
      </c>
      <c r="AF1260" s="142">
        <f t="shared" si="1732"/>
        <v>515696</v>
      </c>
      <c r="AG1260" s="168" t="s">
        <v>996</v>
      </c>
      <c r="AH1260" s="144">
        <f>Data!D$734+C1260+D1260+E1260+F1260+G1260+H1260+O1260+T1260+U1260+W1260+X1260+Z1260+AB1260+AC1260+AF1260</f>
        <v>824064156</v>
      </c>
      <c r="AI1260" s="145">
        <f t="shared" si="294"/>
        <v>43900</v>
      </c>
      <c r="AJ1260" s="144">
        <f t="shared" si="297"/>
        <v>1476</v>
      </c>
      <c r="AK1260" s="142">
        <v>1.0</v>
      </c>
      <c r="AL1260" s="146">
        <f t="shared" si="1039"/>
        <v>1476</v>
      </c>
      <c r="AM1260" s="168">
        <f t="shared" si="1733"/>
        <v>29</v>
      </c>
      <c r="AN1260" s="295"/>
      <c r="AO1260" s="295"/>
      <c r="AP1260" s="295"/>
      <c r="AQ1260" s="295"/>
      <c r="AR1260" s="295"/>
      <c r="AS1260" s="295"/>
      <c r="AT1260" s="295"/>
      <c r="AU1260" s="295"/>
      <c r="AV1260" s="295"/>
      <c r="AW1260" s="295"/>
      <c r="AX1260" s="295"/>
      <c r="AY1260" s="295"/>
      <c r="AZ1260" s="295"/>
      <c r="BA1260" s="295"/>
      <c r="BB1260" s="295"/>
    </row>
    <row r="1261">
      <c r="A1261" s="293" t="str">
        <f>Data!A981</f>
        <v>Kanancho Town (河南町)</v>
      </c>
      <c r="B1261" s="140">
        <f>Data!E981</f>
        <v>43900</v>
      </c>
      <c r="C1261" s="142">
        <f t="shared" si="1731"/>
        <v>8655743</v>
      </c>
      <c r="D1261" s="142">
        <f t="shared" ref="D1261:V1261" si="1734">D1260</f>
        <v>32909705</v>
      </c>
      <c r="E1261" s="142">
        <f t="shared" si="1734"/>
        <v>6229645</v>
      </c>
      <c r="F1261" s="279">
        <f t="shared" si="1734"/>
        <v>59645588</v>
      </c>
      <c r="G1261" s="142">
        <f t="shared" si="1734"/>
        <v>30817800</v>
      </c>
      <c r="H1261" s="142">
        <f t="shared" si="1734"/>
        <v>2477714</v>
      </c>
      <c r="I1261" s="142">
        <f t="shared" si="1734"/>
        <v>60480000</v>
      </c>
      <c r="J1261" s="142">
        <f t="shared" si="1734"/>
        <v>4894244</v>
      </c>
      <c r="K1261" s="142">
        <f t="shared" si="1734"/>
        <v>13098307</v>
      </c>
      <c r="L1261" s="142">
        <f t="shared" si="1734"/>
        <v>66990000</v>
      </c>
      <c r="M1261" s="142">
        <f t="shared" si="1734"/>
        <v>2188064</v>
      </c>
      <c r="N1261" s="142">
        <f t="shared" si="1734"/>
        <v>46740672</v>
      </c>
      <c r="O1261" s="142">
        <f t="shared" si="1734"/>
        <v>3603600</v>
      </c>
      <c r="P1261" s="142">
        <f t="shared" si="1734"/>
        <v>148000</v>
      </c>
      <c r="Q1261" s="142">
        <f t="shared" si="1734"/>
        <v>8858775</v>
      </c>
      <c r="R1261" s="142">
        <f t="shared" si="1734"/>
        <v>1371373</v>
      </c>
      <c r="S1261" s="142">
        <f t="shared" si="1734"/>
        <v>6147539</v>
      </c>
      <c r="T1261" s="142">
        <f t="shared" si="1734"/>
        <v>45478326</v>
      </c>
      <c r="U1261" s="142">
        <f t="shared" si="1734"/>
        <v>1571714</v>
      </c>
      <c r="V1261" s="142">
        <f t="shared" si="1734"/>
        <v>11465</v>
      </c>
      <c r="W1261" s="210">
        <f>Data!D981+W1260</f>
        <v>12436409</v>
      </c>
      <c r="X1261" s="142">
        <f t="shared" ref="X1261:AF1261" si="1735">X1260</f>
        <v>91773</v>
      </c>
      <c r="Y1261" s="142">
        <f t="shared" si="1735"/>
        <v>475701</v>
      </c>
      <c r="Z1261" s="142">
        <f t="shared" si="1735"/>
        <v>2194516</v>
      </c>
      <c r="AA1261" s="142">
        <f t="shared" si="1735"/>
        <v>1820497</v>
      </c>
      <c r="AB1261" s="279">
        <f t="shared" si="1735"/>
        <v>1645727</v>
      </c>
      <c r="AC1261" s="142">
        <f t="shared" si="1735"/>
        <v>169842227</v>
      </c>
      <c r="AD1261" s="142">
        <f t="shared" si="1735"/>
        <v>438098</v>
      </c>
      <c r="AE1261" s="142">
        <f t="shared" si="1735"/>
        <v>85878</v>
      </c>
      <c r="AF1261" s="142">
        <f t="shared" si="1735"/>
        <v>515696</v>
      </c>
      <c r="AG1261" s="168" t="s">
        <v>2808</v>
      </c>
      <c r="AH1261" s="144">
        <f>Data!D$734+C1261+D1261+E1261+F1261+G1261+H1261+O1261+T1261+U1261+W1261+X1261+Z1261+AB1261+AC1261+AF1261</f>
        <v>824080183</v>
      </c>
      <c r="AI1261" s="145">
        <f t="shared" si="294"/>
        <v>43900</v>
      </c>
      <c r="AJ1261" s="144">
        <f t="shared" si="297"/>
        <v>1477</v>
      </c>
      <c r="AK1261" s="142">
        <v>1.0</v>
      </c>
      <c r="AL1261" s="146">
        <f t="shared" si="1039"/>
        <v>1477</v>
      </c>
      <c r="AM1261" s="168">
        <f t="shared" si="1733"/>
        <v>29</v>
      </c>
      <c r="AN1261" s="295"/>
      <c r="AO1261" s="295"/>
      <c r="AP1261" s="295"/>
      <c r="AQ1261" s="295"/>
      <c r="AR1261" s="295"/>
      <c r="AS1261" s="295"/>
      <c r="AT1261" s="295"/>
      <c r="AU1261" s="295"/>
      <c r="AV1261" s="295"/>
      <c r="AW1261" s="295"/>
      <c r="AX1261" s="295"/>
      <c r="AY1261" s="295"/>
      <c r="AZ1261" s="295"/>
      <c r="BA1261" s="295"/>
      <c r="BB1261" s="295"/>
    </row>
    <row r="1262">
      <c r="A1262" s="293" t="str">
        <f>Data!A994</f>
        <v>Saitama City (さいたま市)</v>
      </c>
      <c r="B1262" s="140">
        <f>Data!E994</f>
        <v>43903</v>
      </c>
      <c r="C1262" s="142">
        <f t="shared" si="1731"/>
        <v>8655743</v>
      </c>
      <c r="D1262" s="142">
        <f t="shared" ref="D1262:V1262" si="1736">D1261</f>
        <v>32909705</v>
      </c>
      <c r="E1262" s="142">
        <f t="shared" si="1736"/>
        <v>6229645</v>
      </c>
      <c r="F1262" s="279">
        <f t="shared" si="1736"/>
        <v>59645588</v>
      </c>
      <c r="G1262" s="142">
        <f t="shared" si="1736"/>
        <v>30817800</v>
      </c>
      <c r="H1262" s="142">
        <f t="shared" si="1736"/>
        <v>2477714</v>
      </c>
      <c r="I1262" s="142">
        <f t="shared" si="1736"/>
        <v>60480000</v>
      </c>
      <c r="J1262" s="142">
        <f t="shared" si="1736"/>
        <v>4894244</v>
      </c>
      <c r="K1262" s="142">
        <f t="shared" si="1736"/>
        <v>13098307</v>
      </c>
      <c r="L1262" s="142">
        <f t="shared" si="1736"/>
        <v>66990000</v>
      </c>
      <c r="M1262" s="142">
        <f t="shared" si="1736"/>
        <v>2188064</v>
      </c>
      <c r="N1262" s="142">
        <f t="shared" si="1736"/>
        <v>46740672</v>
      </c>
      <c r="O1262" s="142">
        <f t="shared" si="1736"/>
        <v>3603600</v>
      </c>
      <c r="P1262" s="142">
        <f t="shared" si="1736"/>
        <v>148000</v>
      </c>
      <c r="Q1262" s="142">
        <f t="shared" si="1736"/>
        <v>8858775</v>
      </c>
      <c r="R1262" s="142">
        <f t="shared" si="1736"/>
        <v>1371373</v>
      </c>
      <c r="S1262" s="142">
        <f t="shared" si="1736"/>
        <v>6147539</v>
      </c>
      <c r="T1262" s="142">
        <f t="shared" si="1736"/>
        <v>45478326</v>
      </c>
      <c r="U1262" s="142">
        <f t="shared" si="1736"/>
        <v>1571714</v>
      </c>
      <c r="V1262" s="142">
        <f t="shared" si="1736"/>
        <v>11465</v>
      </c>
      <c r="W1262" s="210">
        <f>Data!D994+W1261</f>
        <v>13746177</v>
      </c>
      <c r="X1262" s="142">
        <f t="shared" ref="X1262:AF1262" si="1737">X1261</f>
        <v>91773</v>
      </c>
      <c r="Y1262" s="142">
        <f t="shared" si="1737"/>
        <v>475701</v>
      </c>
      <c r="Z1262" s="142">
        <f t="shared" si="1737"/>
        <v>2194516</v>
      </c>
      <c r="AA1262" s="142">
        <f t="shared" si="1737"/>
        <v>1820497</v>
      </c>
      <c r="AB1262" s="279">
        <f t="shared" si="1737"/>
        <v>1645727</v>
      </c>
      <c r="AC1262" s="142">
        <f t="shared" si="1737"/>
        <v>169842227</v>
      </c>
      <c r="AD1262" s="142">
        <f t="shared" si="1737"/>
        <v>438098</v>
      </c>
      <c r="AE1262" s="142">
        <f t="shared" si="1737"/>
        <v>85878</v>
      </c>
      <c r="AF1262" s="142">
        <f t="shared" si="1737"/>
        <v>515696</v>
      </c>
      <c r="AG1262" s="168" t="s">
        <v>2808</v>
      </c>
      <c r="AH1262" s="144">
        <f>Data!D$734+C1262+D1262+E1262+F1262+G1262+H1262+O1262+T1262+U1262+W1262+X1262+Z1262+AB1262+AC1262+AF1262</f>
        <v>825389951</v>
      </c>
      <c r="AI1262" s="145">
        <f t="shared" si="294"/>
        <v>43903</v>
      </c>
      <c r="AJ1262" s="144">
        <f t="shared" si="297"/>
        <v>1478</v>
      </c>
      <c r="AK1262" s="142">
        <v>1.0</v>
      </c>
      <c r="AL1262" s="146">
        <f t="shared" si="1039"/>
        <v>1478</v>
      </c>
      <c r="AM1262" s="168">
        <f t="shared" ref="AM1262:AM1263" si="1740">AM1254</f>
        <v>29</v>
      </c>
      <c r="AN1262" s="295"/>
      <c r="AO1262" s="295"/>
      <c r="AP1262" s="295"/>
      <c r="AQ1262" s="295"/>
      <c r="AR1262" s="295"/>
      <c r="AS1262" s="295"/>
      <c r="AT1262" s="295"/>
      <c r="AU1262" s="295"/>
      <c r="AV1262" s="295"/>
      <c r="AW1262" s="295"/>
      <c r="AX1262" s="295"/>
      <c r="AY1262" s="295"/>
      <c r="AZ1262" s="295"/>
      <c r="BA1262" s="295"/>
      <c r="BB1262" s="295"/>
    </row>
    <row r="1263">
      <c r="A1263" s="293" t="str">
        <f>Data!A986</f>
        <v>Morotsuka Village (諸塚村)</v>
      </c>
      <c r="B1263" s="140">
        <f>Data!E986</f>
        <v>43903</v>
      </c>
      <c r="C1263" s="142">
        <f t="shared" si="1731"/>
        <v>8655743</v>
      </c>
      <c r="D1263" s="142">
        <f t="shared" ref="D1263:V1263" si="1738">D1262</f>
        <v>32909705</v>
      </c>
      <c r="E1263" s="142">
        <f t="shared" si="1738"/>
        <v>6229645</v>
      </c>
      <c r="F1263" s="279">
        <f t="shared" si="1738"/>
        <v>59645588</v>
      </c>
      <c r="G1263" s="142">
        <f t="shared" si="1738"/>
        <v>30817800</v>
      </c>
      <c r="H1263" s="142">
        <f t="shared" si="1738"/>
        <v>2477714</v>
      </c>
      <c r="I1263" s="142">
        <f t="shared" si="1738"/>
        <v>60480000</v>
      </c>
      <c r="J1263" s="142">
        <f t="shared" si="1738"/>
        <v>4894244</v>
      </c>
      <c r="K1263" s="142">
        <f t="shared" si="1738"/>
        <v>13098307</v>
      </c>
      <c r="L1263" s="142">
        <f t="shared" si="1738"/>
        <v>66990000</v>
      </c>
      <c r="M1263" s="142">
        <f t="shared" si="1738"/>
        <v>2188064</v>
      </c>
      <c r="N1263" s="142">
        <f t="shared" si="1738"/>
        <v>46740672</v>
      </c>
      <c r="O1263" s="142">
        <f t="shared" si="1738"/>
        <v>3603600</v>
      </c>
      <c r="P1263" s="142">
        <f t="shared" si="1738"/>
        <v>148000</v>
      </c>
      <c r="Q1263" s="142">
        <f t="shared" si="1738"/>
        <v>8858775</v>
      </c>
      <c r="R1263" s="142">
        <f t="shared" si="1738"/>
        <v>1371373</v>
      </c>
      <c r="S1263" s="142">
        <f t="shared" si="1738"/>
        <v>6147539</v>
      </c>
      <c r="T1263" s="142">
        <f t="shared" si="1738"/>
        <v>45478326</v>
      </c>
      <c r="U1263" s="142">
        <f t="shared" si="1738"/>
        <v>1571714</v>
      </c>
      <c r="V1263" s="142">
        <f t="shared" si="1738"/>
        <v>11465</v>
      </c>
      <c r="W1263" s="210">
        <f>Data!D986+W1262</f>
        <v>13747709</v>
      </c>
      <c r="X1263" s="142">
        <f t="shared" ref="X1263:AF1263" si="1739">X1262</f>
        <v>91773</v>
      </c>
      <c r="Y1263" s="142">
        <f t="shared" si="1739"/>
        <v>475701</v>
      </c>
      <c r="Z1263" s="142">
        <f t="shared" si="1739"/>
        <v>2194516</v>
      </c>
      <c r="AA1263" s="142">
        <f t="shared" si="1739"/>
        <v>1820497</v>
      </c>
      <c r="AB1263" s="279">
        <f t="shared" si="1739"/>
        <v>1645727</v>
      </c>
      <c r="AC1263" s="142">
        <f t="shared" si="1739"/>
        <v>169842227</v>
      </c>
      <c r="AD1263" s="142">
        <f t="shared" si="1739"/>
        <v>438098</v>
      </c>
      <c r="AE1263" s="142">
        <f t="shared" si="1739"/>
        <v>85878</v>
      </c>
      <c r="AF1263" s="142">
        <f t="shared" si="1739"/>
        <v>515696</v>
      </c>
      <c r="AG1263" s="168" t="s">
        <v>2808</v>
      </c>
      <c r="AH1263" s="144">
        <f>Data!D$734+C1263+D1263+E1263+F1263+G1263+H1263+O1263+T1263+U1263+W1263+X1263+Z1263+AB1263+AC1263+AF1263</f>
        <v>825391483</v>
      </c>
      <c r="AI1263" s="145">
        <f t="shared" si="294"/>
        <v>43903</v>
      </c>
      <c r="AJ1263" s="144">
        <f t="shared" si="297"/>
        <v>1479</v>
      </c>
      <c r="AK1263" s="142">
        <v>1.0</v>
      </c>
      <c r="AL1263" s="146">
        <f t="shared" si="1039"/>
        <v>1479</v>
      </c>
      <c r="AM1263" s="168">
        <f t="shared" si="1740"/>
        <v>29</v>
      </c>
      <c r="AN1263" s="295"/>
      <c r="AO1263" s="295"/>
      <c r="AP1263" s="295"/>
      <c r="AQ1263" s="295"/>
      <c r="AR1263" s="295"/>
      <c r="AS1263" s="295"/>
      <c r="AT1263" s="295"/>
      <c r="AU1263" s="295"/>
      <c r="AV1263" s="295"/>
      <c r="AW1263" s="295"/>
      <c r="AX1263" s="295"/>
      <c r="AY1263" s="295"/>
      <c r="AZ1263" s="295"/>
      <c r="BA1263" s="295"/>
      <c r="BB1263" s="295"/>
    </row>
    <row r="1264">
      <c r="A1264" s="293" t="str">
        <f>Data!A988</f>
        <v>Nasu Town (那須町)</v>
      </c>
      <c r="B1264" s="140">
        <f>Data!E988</f>
        <v>43906</v>
      </c>
      <c r="C1264" s="142">
        <f t="shared" si="1731"/>
        <v>8655743</v>
      </c>
      <c r="D1264" s="142">
        <f t="shared" ref="D1264:V1264" si="1741">D1263</f>
        <v>32909705</v>
      </c>
      <c r="E1264" s="142">
        <f t="shared" si="1741"/>
        <v>6229645</v>
      </c>
      <c r="F1264" s="279">
        <f t="shared" si="1741"/>
        <v>59645588</v>
      </c>
      <c r="G1264" s="142">
        <f t="shared" si="1741"/>
        <v>30817800</v>
      </c>
      <c r="H1264" s="142">
        <f t="shared" si="1741"/>
        <v>2477714</v>
      </c>
      <c r="I1264" s="142">
        <f t="shared" si="1741"/>
        <v>60480000</v>
      </c>
      <c r="J1264" s="142">
        <f t="shared" si="1741"/>
        <v>4894244</v>
      </c>
      <c r="K1264" s="142">
        <f t="shared" si="1741"/>
        <v>13098307</v>
      </c>
      <c r="L1264" s="142">
        <f t="shared" si="1741"/>
        <v>66990000</v>
      </c>
      <c r="M1264" s="142">
        <f t="shared" si="1741"/>
        <v>2188064</v>
      </c>
      <c r="N1264" s="142">
        <f t="shared" si="1741"/>
        <v>46740672</v>
      </c>
      <c r="O1264" s="142">
        <f t="shared" si="1741"/>
        <v>3603600</v>
      </c>
      <c r="P1264" s="142">
        <f t="shared" si="1741"/>
        <v>148000</v>
      </c>
      <c r="Q1264" s="142">
        <f t="shared" si="1741"/>
        <v>8858775</v>
      </c>
      <c r="R1264" s="142">
        <f t="shared" si="1741"/>
        <v>1371373</v>
      </c>
      <c r="S1264" s="142">
        <f t="shared" si="1741"/>
        <v>6147539</v>
      </c>
      <c r="T1264" s="142">
        <f t="shared" si="1741"/>
        <v>45478326</v>
      </c>
      <c r="U1264" s="142">
        <f t="shared" si="1741"/>
        <v>1571714</v>
      </c>
      <c r="V1264" s="142">
        <f t="shared" si="1741"/>
        <v>11465</v>
      </c>
      <c r="W1264" s="210">
        <f>Data!D988+W1263</f>
        <v>13772990</v>
      </c>
      <c r="X1264" s="142">
        <f t="shared" ref="X1264:AF1264" si="1742">X1263</f>
        <v>91773</v>
      </c>
      <c r="Y1264" s="142">
        <f t="shared" si="1742"/>
        <v>475701</v>
      </c>
      <c r="Z1264" s="142">
        <f t="shared" si="1742"/>
        <v>2194516</v>
      </c>
      <c r="AA1264" s="142">
        <f t="shared" si="1742"/>
        <v>1820497</v>
      </c>
      <c r="AB1264" s="279">
        <f t="shared" si="1742"/>
        <v>1645727</v>
      </c>
      <c r="AC1264" s="142">
        <f t="shared" si="1742"/>
        <v>169842227</v>
      </c>
      <c r="AD1264" s="142">
        <f t="shared" si="1742"/>
        <v>438098</v>
      </c>
      <c r="AE1264" s="142">
        <f t="shared" si="1742"/>
        <v>85878</v>
      </c>
      <c r="AF1264" s="142">
        <f t="shared" si="1742"/>
        <v>515696</v>
      </c>
      <c r="AG1264" s="168" t="s">
        <v>2808</v>
      </c>
      <c r="AH1264" s="144">
        <f>Data!D$734+C1264+D1264+E1264+F1264+G1264+H1264+O1264+T1264+U1264+W1264+X1264+Z1264+AB1264+AC1264+AF1264</f>
        <v>825416764</v>
      </c>
      <c r="AI1264" s="145">
        <f t="shared" si="294"/>
        <v>43906</v>
      </c>
      <c r="AJ1264" s="144">
        <f t="shared" si="297"/>
        <v>1480</v>
      </c>
      <c r="AK1264" s="142">
        <v>1.0</v>
      </c>
      <c r="AL1264" s="146">
        <f t="shared" si="1039"/>
        <v>1480</v>
      </c>
      <c r="AM1264" s="168">
        <f t="shared" ref="AM1264:AM1270" si="1744">AM1255</f>
        <v>29</v>
      </c>
      <c r="AN1264" s="295"/>
      <c r="AO1264" s="295"/>
      <c r="AP1264" s="295"/>
      <c r="AQ1264" s="295"/>
      <c r="AR1264" s="295"/>
      <c r="AS1264" s="295"/>
      <c r="AT1264" s="295"/>
      <c r="AU1264" s="295"/>
      <c r="AV1264" s="295"/>
      <c r="AW1264" s="295"/>
      <c r="AX1264" s="295"/>
      <c r="AY1264" s="295"/>
      <c r="AZ1264" s="295"/>
      <c r="BA1264" s="295"/>
      <c r="BB1264" s="295"/>
    </row>
    <row r="1265">
      <c r="A1265" s="293" t="str">
        <f>Data!A992</f>
        <v>Otari Village (小谷村)</v>
      </c>
      <c r="B1265" s="140">
        <f>Data!E992</f>
        <v>43906</v>
      </c>
      <c r="C1265" s="142">
        <f t="shared" si="1731"/>
        <v>8655743</v>
      </c>
      <c r="D1265" s="142">
        <f t="shared" ref="D1265:AF1265" si="1743">D1264</f>
        <v>32909705</v>
      </c>
      <c r="E1265" s="142">
        <f t="shared" si="1743"/>
        <v>6229645</v>
      </c>
      <c r="F1265" s="279">
        <f t="shared" si="1743"/>
        <v>59645588</v>
      </c>
      <c r="G1265" s="142">
        <f t="shared" si="1743"/>
        <v>30817800</v>
      </c>
      <c r="H1265" s="142">
        <f t="shared" si="1743"/>
        <v>2477714</v>
      </c>
      <c r="I1265" s="142">
        <f t="shared" si="1743"/>
        <v>60480000</v>
      </c>
      <c r="J1265" s="142">
        <f t="shared" si="1743"/>
        <v>4894244</v>
      </c>
      <c r="K1265" s="142">
        <f t="shared" si="1743"/>
        <v>13098307</v>
      </c>
      <c r="L1265" s="142">
        <f t="shared" si="1743"/>
        <v>66990000</v>
      </c>
      <c r="M1265" s="142">
        <f t="shared" si="1743"/>
        <v>2188064</v>
      </c>
      <c r="N1265" s="142">
        <f t="shared" si="1743"/>
        <v>46740672</v>
      </c>
      <c r="O1265" s="142">
        <f t="shared" si="1743"/>
        <v>3603600</v>
      </c>
      <c r="P1265" s="142">
        <f t="shared" si="1743"/>
        <v>148000</v>
      </c>
      <c r="Q1265" s="142">
        <f t="shared" si="1743"/>
        <v>8858775</v>
      </c>
      <c r="R1265" s="142">
        <f t="shared" si="1743"/>
        <v>1371373</v>
      </c>
      <c r="S1265" s="142">
        <f t="shared" si="1743"/>
        <v>6147539</v>
      </c>
      <c r="T1265" s="142">
        <f t="shared" si="1743"/>
        <v>45478326</v>
      </c>
      <c r="U1265" s="142">
        <f t="shared" si="1743"/>
        <v>1571714</v>
      </c>
      <c r="V1265" s="142">
        <f t="shared" si="1743"/>
        <v>11465</v>
      </c>
      <c r="W1265" s="176">
        <f t="shared" si="1743"/>
        <v>13772990</v>
      </c>
      <c r="X1265" s="142">
        <f t="shared" si="1743"/>
        <v>91773</v>
      </c>
      <c r="Y1265" s="142">
        <f t="shared" si="1743"/>
        <v>475701</v>
      </c>
      <c r="Z1265" s="142">
        <f t="shared" si="1743"/>
        <v>2194516</v>
      </c>
      <c r="AA1265" s="142">
        <f t="shared" si="1743"/>
        <v>1820497</v>
      </c>
      <c r="AB1265" s="279">
        <f t="shared" si="1743"/>
        <v>1645727</v>
      </c>
      <c r="AC1265" s="142">
        <f t="shared" si="1743"/>
        <v>169842227</v>
      </c>
      <c r="AD1265" s="142">
        <f t="shared" si="1743"/>
        <v>438098</v>
      </c>
      <c r="AE1265" s="142">
        <f t="shared" si="1743"/>
        <v>85878</v>
      </c>
      <c r="AF1265" s="142">
        <f t="shared" si="1743"/>
        <v>515696</v>
      </c>
      <c r="AG1265" s="168" t="s">
        <v>2808</v>
      </c>
      <c r="AH1265" s="144">
        <f>Data!D$734+C1265+D1265+E1265+F1265+G1265+H1265+O1265+T1265+U1265+W1265+X1265+Z1265+AB1265+AC1265+AF1265</f>
        <v>825416764</v>
      </c>
      <c r="AI1265" s="145">
        <f t="shared" si="294"/>
        <v>43906</v>
      </c>
      <c r="AJ1265" s="144">
        <f t="shared" si="297"/>
        <v>1481</v>
      </c>
      <c r="AK1265" s="142">
        <v>1.0</v>
      </c>
      <c r="AL1265" s="146">
        <f t="shared" si="1039"/>
        <v>1481</v>
      </c>
      <c r="AM1265" s="168">
        <f t="shared" si="1744"/>
        <v>29</v>
      </c>
      <c r="AN1265" s="295"/>
      <c r="AO1265" s="295"/>
      <c r="AP1265" s="295"/>
      <c r="AQ1265" s="295"/>
      <c r="AR1265" s="295"/>
      <c r="AS1265" s="295"/>
      <c r="AT1265" s="295"/>
      <c r="AU1265" s="295"/>
      <c r="AV1265" s="295"/>
      <c r="AW1265" s="295"/>
      <c r="AX1265" s="295"/>
      <c r="AY1265" s="295"/>
      <c r="AZ1265" s="295"/>
      <c r="BA1265" s="295"/>
      <c r="BB1265" s="295"/>
    </row>
    <row r="1266">
      <c r="A1266" s="293" t="str">
        <f>Data!A984</f>
        <v>Kiso Village (木祖村)</v>
      </c>
      <c r="B1266" s="140">
        <f>Data!E984</f>
        <v>43906</v>
      </c>
      <c r="C1266" s="142">
        <f t="shared" si="1731"/>
        <v>8655743</v>
      </c>
      <c r="D1266" s="142">
        <f t="shared" ref="D1266:AF1266" si="1745">D1265</f>
        <v>32909705</v>
      </c>
      <c r="E1266" s="142">
        <f t="shared" si="1745"/>
        <v>6229645</v>
      </c>
      <c r="F1266" s="279">
        <f t="shared" si="1745"/>
        <v>59645588</v>
      </c>
      <c r="G1266" s="142">
        <f t="shared" si="1745"/>
        <v>30817800</v>
      </c>
      <c r="H1266" s="142">
        <f t="shared" si="1745"/>
        <v>2477714</v>
      </c>
      <c r="I1266" s="142">
        <f t="shared" si="1745"/>
        <v>60480000</v>
      </c>
      <c r="J1266" s="142">
        <f t="shared" si="1745"/>
        <v>4894244</v>
      </c>
      <c r="K1266" s="142">
        <f t="shared" si="1745"/>
        <v>13098307</v>
      </c>
      <c r="L1266" s="142">
        <f t="shared" si="1745"/>
        <v>66990000</v>
      </c>
      <c r="M1266" s="142">
        <f t="shared" si="1745"/>
        <v>2188064</v>
      </c>
      <c r="N1266" s="142">
        <f t="shared" si="1745"/>
        <v>46740672</v>
      </c>
      <c r="O1266" s="142">
        <f t="shared" si="1745"/>
        <v>3603600</v>
      </c>
      <c r="P1266" s="142">
        <f t="shared" si="1745"/>
        <v>148000</v>
      </c>
      <c r="Q1266" s="142">
        <f t="shared" si="1745"/>
        <v>8858775</v>
      </c>
      <c r="R1266" s="142">
        <f t="shared" si="1745"/>
        <v>1371373</v>
      </c>
      <c r="S1266" s="142">
        <f t="shared" si="1745"/>
        <v>6147539</v>
      </c>
      <c r="T1266" s="142">
        <f t="shared" si="1745"/>
        <v>45478326</v>
      </c>
      <c r="U1266" s="142">
        <f t="shared" si="1745"/>
        <v>1571714</v>
      </c>
      <c r="V1266" s="142">
        <f t="shared" si="1745"/>
        <v>11465</v>
      </c>
      <c r="W1266" s="176">
        <f t="shared" si="1745"/>
        <v>13772990</v>
      </c>
      <c r="X1266" s="142">
        <f t="shared" si="1745"/>
        <v>91773</v>
      </c>
      <c r="Y1266" s="142">
        <f t="shared" si="1745"/>
        <v>475701</v>
      </c>
      <c r="Z1266" s="142">
        <f t="shared" si="1745"/>
        <v>2194516</v>
      </c>
      <c r="AA1266" s="142">
        <f t="shared" si="1745"/>
        <v>1820497</v>
      </c>
      <c r="AB1266" s="279">
        <f t="shared" si="1745"/>
        <v>1645727</v>
      </c>
      <c r="AC1266" s="142">
        <f t="shared" si="1745"/>
        <v>169842227</v>
      </c>
      <c r="AD1266" s="142">
        <f t="shared" si="1745"/>
        <v>438098</v>
      </c>
      <c r="AE1266" s="142">
        <f t="shared" si="1745"/>
        <v>85878</v>
      </c>
      <c r="AF1266" s="142">
        <f t="shared" si="1745"/>
        <v>515696</v>
      </c>
      <c r="AG1266" s="168" t="s">
        <v>2808</v>
      </c>
      <c r="AH1266" s="144">
        <f>Data!D$734+C1266+D1266+E1266+F1266+G1266+H1266+O1266+T1266+U1266+W1266+X1266+Z1266+AB1266+AC1266+AF1266</f>
        <v>825416764</v>
      </c>
      <c r="AI1266" s="145">
        <f t="shared" si="294"/>
        <v>43906</v>
      </c>
      <c r="AJ1266" s="144">
        <f t="shared" si="297"/>
        <v>1482</v>
      </c>
      <c r="AK1266" s="142">
        <v>1.0</v>
      </c>
      <c r="AL1266" s="146">
        <f t="shared" si="1039"/>
        <v>1482</v>
      </c>
      <c r="AM1266" s="168">
        <f t="shared" si="1744"/>
        <v>29</v>
      </c>
      <c r="AN1266" s="295"/>
      <c r="AO1266" s="295"/>
      <c r="AP1266" s="295"/>
      <c r="AQ1266" s="295"/>
      <c r="AR1266" s="295"/>
      <c r="AS1266" s="295"/>
      <c r="AT1266" s="295"/>
      <c r="AU1266" s="295"/>
      <c r="AV1266" s="295"/>
      <c r="AW1266" s="295"/>
      <c r="AX1266" s="295"/>
      <c r="AY1266" s="295"/>
      <c r="AZ1266" s="295"/>
      <c r="BA1266" s="295"/>
      <c r="BB1266" s="295"/>
    </row>
    <row r="1267">
      <c r="A1267" s="293" t="str">
        <f>Data!A989</f>
        <v>Oguni Town (小国町)</v>
      </c>
      <c r="B1267" s="140">
        <f>Data!E989</f>
        <v>43908</v>
      </c>
      <c r="C1267" s="142">
        <f t="shared" si="1731"/>
        <v>8655743</v>
      </c>
      <c r="D1267" s="142">
        <f t="shared" ref="D1267:V1267" si="1746">D1266</f>
        <v>32909705</v>
      </c>
      <c r="E1267" s="142">
        <f t="shared" si="1746"/>
        <v>6229645</v>
      </c>
      <c r="F1267" s="279">
        <f t="shared" si="1746"/>
        <v>59645588</v>
      </c>
      <c r="G1267" s="142">
        <f t="shared" si="1746"/>
        <v>30817800</v>
      </c>
      <c r="H1267" s="142">
        <f t="shared" si="1746"/>
        <v>2477714</v>
      </c>
      <c r="I1267" s="142">
        <f t="shared" si="1746"/>
        <v>60480000</v>
      </c>
      <c r="J1267" s="142">
        <f t="shared" si="1746"/>
        <v>4894244</v>
      </c>
      <c r="K1267" s="142">
        <f t="shared" si="1746"/>
        <v>13098307</v>
      </c>
      <c r="L1267" s="142">
        <f t="shared" si="1746"/>
        <v>66990000</v>
      </c>
      <c r="M1267" s="142">
        <f t="shared" si="1746"/>
        <v>2188064</v>
      </c>
      <c r="N1267" s="142">
        <f t="shared" si="1746"/>
        <v>46740672</v>
      </c>
      <c r="O1267" s="142">
        <f t="shared" si="1746"/>
        <v>3603600</v>
      </c>
      <c r="P1267" s="142">
        <f t="shared" si="1746"/>
        <v>148000</v>
      </c>
      <c r="Q1267" s="142">
        <f t="shared" si="1746"/>
        <v>8858775</v>
      </c>
      <c r="R1267" s="142">
        <f t="shared" si="1746"/>
        <v>1371373</v>
      </c>
      <c r="S1267" s="142">
        <f t="shared" si="1746"/>
        <v>6147539</v>
      </c>
      <c r="T1267" s="142">
        <f t="shared" si="1746"/>
        <v>45478326</v>
      </c>
      <c r="U1267" s="142">
        <f t="shared" si="1746"/>
        <v>1571714</v>
      </c>
      <c r="V1267" s="142">
        <f t="shared" si="1746"/>
        <v>11465</v>
      </c>
      <c r="W1267" s="296">
        <f>Data!D989+W1266</f>
        <v>13781725</v>
      </c>
      <c r="X1267" s="142">
        <f t="shared" ref="X1267:AF1267" si="1747">X1266</f>
        <v>91773</v>
      </c>
      <c r="Y1267" s="142">
        <f t="shared" si="1747"/>
        <v>475701</v>
      </c>
      <c r="Z1267" s="142">
        <f t="shared" si="1747"/>
        <v>2194516</v>
      </c>
      <c r="AA1267" s="142">
        <f t="shared" si="1747"/>
        <v>1820497</v>
      </c>
      <c r="AB1267" s="279">
        <f t="shared" si="1747"/>
        <v>1645727</v>
      </c>
      <c r="AC1267" s="142">
        <f t="shared" si="1747"/>
        <v>169842227</v>
      </c>
      <c r="AD1267" s="142">
        <f t="shared" si="1747"/>
        <v>438098</v>
      </c>
      <c r="AE1267" s="142">
        <f t="shared" si="1747"/>
        <v>85878</v>
      </c>
      <c r="AF1267" s="142">
        <f t="shared" si="1747"/>
        <v>515696</v>
      </c>
      <c r="AG1267" s="168" t="s">
        <v>2808</v>
      </c>
      <c r="AH1267" s="144">
        <f>Data!D$734+C1267+D1267+E1267+F1267+G1267+H1267+O1267+T1267+U1267+W1267+X1267+Z1267+AB1267+AC1267+AF1267</f>
        <v>825425499</v>
      </c>
      <c r="AI1267" s="145">
        <f t="shared" si="294"/>
        <v>43908</v>
      </c>
      <c r="AJ1267" s="144">
        <f t="shared" si="297"/>
        <v>1483</v>
      </c>
      <c r="AK1267" s="142">
        <v>1.0</v>
      </c>
      <c r="AL1267" s="146">
        <f t="shared" si="1039"/>
        <v>1483</v>
      </c>
      <c r="AM1267" s="168">
        <f t="shared" si="1744"/>
        <v>29</v>
      </c>
      <c r="AN1267" s="295"/>
      <c r="AO1267" s="295"/>
      <c r="AP1267" s="295"/>
      <c r="AQ1267" s="295"/>
      <c r="AR1267" s="295"/>
      <c r="AS1267" s="295"/>
      <c r="AT1267" s="295"/>
      <c r="AU1267" s="295"/>
      <c r="AV1267" s="295"/>
      <c r="AW1267" s="295"/>
      <c r="AX1267" s="295"/>
      <c r="AY1267" s="295"/>
      <c r="AZ1267" s="295"/>
      <c r="BA1267" s="295"/>
      <c r="BB1267" s="295"/>
    </row>
    <row r="1268">
      <c r="A1268" s="293" t="str">
        <f>Data!A972</f>
        <v>Akashi City (明石市)</v>
      </c>
      <c r="B1268" s="140">
        <f>Data!E972</f>
        <v>43913</v>
      </c>
      <c r="C1268" s="142">
        <f t="shared" si="1731"/>
        <v>8655743</v>
      </c>
      <c r="D1268" s="142">
        <f t="shared" ref="D1268:V1268" si="1748">D1267</f>
        <v>32909705</v>
      </c>
      <c r="E1268" s="142">
        <f t="shared" si="1748"/>
        <v>6229645</v>
      </c>
      <c r="F1268" s="279">
        <f t="shared" si="1748"/>
        <v>59645588</v>
      </c>
      <c r="G1268" s="142">
        <f t="shared" si="1748"/>
        <v>30817800</v>
      </c>
      <c r="H1268" s="142">
        <f t="shared" si="1748"/>
        <v>2477714</v>
      </c>
      <c r="I1268" s="142">
        <f t="shared" si="1748"/>
        <v>60480000</v>
      </c>
      <c r="J1268" s="142">
        <f t="shared" si="1748"/>
        <v>4894244</v>
      </c>
      <c r="K1268" s="142">
        <f t="shared" si="1748"/>
        <v>13098307</v>
      </c>
      <c r="L1268" s="142">
        <f t="shared" si="1748"/>
        <v>66990000</v>
      </c>
      <c r="M1268" s="142">
        <f t="shared" si="1748"/>
        <v>2188064</v>
      </c>
      <c r="N1268" s="142">
        <f t="shared" si="1748"/>
        <v>46740672</v>
      </c>
      <c r="O1268" s="142">
        <f t="shared" si="1748"/>
        <v>3603600</v>
      </c>
      <c r="P1268" s="142">
        <f t="shared" si="1748"/>
        <v>148000</v>
      </c>
      <c r="Q1268" s="142">
        <f t="shared" si="1748"/>
        <v>8858775</v>
      </c>
      <c r="R1268" s="142">
        <f t="shared" si="1748"/>
        <v>1371373</v>
      </c>
      <c r="S1268" s="142">
        <f t="shared" si="1748"/>
        <v>6147539</v>
      </c>
      <c r="T1268" s="142">
        <f t="shared" si="1748"/>
        <v>45478326</v>
      </c>
      <c r="U1268" s="142">
        <f t="shared" si="1748"/>
        <v>1571714</v>
      </c>
      <c r="V1268" s="142">
        <f t="shared" si="1748"/>
        <v>11465</v>
      </c>
      <c r="W1268" s="296">
        <f>Data!D972+W1267</f>
        <v>14076037</v>
      </c>
      <c r="X1268" s="142">
        <f t="shared" ref="X1268:AF1268" si="1749">X1267</f>
        <v>91773</v>
      </c>
      <c r="Y1268" s="142">
        <f t="shared" si="1749"/>
        <v>475701</v>
      </c>
      <c r="Z1268" s="142">
        <f t="shared" si="1749"/>
        <v>2194516</v>
      </c>
      <c r="AA1268" s="142">
        <f t="shared" si="1749"/>
        <v>1820497</v>
      </c>
      <c r="AB1268" s="279">
        <f t="shared" si="1749"/>
        <v>1645727</v>
      </c>
      <c r="AC1268" s="142">
        <f t="shared" si="1749"/>
        <v>169842227</v>
      </c>
      <c r="AD1268" s="142">
        <f t="shared" si="1749"/>
        <v>438098</v>
      </c>
      <c r="AE1268" s="142">
        <f t="shared" si="1749"/>
        <v>85878</v>
      </c>
      <c r="AF1268" s="142">
        <f t="shared" si="1749"/>
        <v>515696</v>
      </c>
      <c r="AG1268" s="168" t="s">
        <v>2808</v>
      </c>
      <c r="AH1268" s="144">
        <f>Data!D$734+C1268+D1268+E1268+F1268+G1268+H1268+O1268+T1268+U1268+W1268+X1268+Z1268+AB1268+AC1268+AF1268</f>
        <v>825719811</v>
      </c>
      <c r="AI1268" s="145">
        <f t="shared" si="294"/>
        <v>43913</v>
      </c>
      <c r="AJ1268" s="144">
        <f t="shared" si="297"/>
        <v>1484</v>
      </c>
      <c r="AK1268" s="142">
        <v>1.0</v>
      </c>
      <c r="AL1268" s="146">
        <f t="shared" si="1039"/>
        <v>1484</v>
      </c>
      <c r="AM1268" s="168">
        <f t="shared" si="1744"/>
        <v>29</v>
      </c>
      <c r="AN1268" s="295"/>
      <c r="AO1268" s="295"/>
      <c r="AP1268" s="295"/>
      <c r="AQ1268" s="295"/>
      <c r="AR1268" s="295"/>
      <c r="AS1268" s="295"/>
      <c r="AT1268" s="295"/>
      <c r="AU1268" s="295"/>
      <c r="AV1268" s="295"/>
      <c r="AW1268" s="295"/>
      <c r="AX1268" s="295"/>
      <c r="AY1268" s="295"/>
      <c r="AZ1268" s="295"/>
      <c r="BA1268" s="295"/>
      <c r="BB1268" s="295"/>
    </row>
    <row r="1269">
      <c r="A1269" s="293" t="str">
        <f>Data!A991</f>
        <v>Osaka City (大阪市)</v>
      </c>
      <c r="B1269" s="140">
        <f>Data!E991</f>
        <v>43916</v>
      </c>
      <c r="C1269" s="142">
        <f t="shared" si="1731"/>
        <v>8655743</v>
      </c>
      <c r="D1269" s="142">
        <f t="shared" ref="D1269:V1269" si="1750">D1268</f>
        <v>32909705</v>
      </c>
      <c r="E1269" s="142">
        <f t="shared" si="1750"/>
        <v>6229645</v>
      </c>
      <c r="F1269" s="279">
        <f t="shared" si="1750"/>
        <v>59645588</v>
      </c>
      <c r="G1269" s="142">
        <f t="shared" si="1750"/>
        <v>30817800</v>
      </c>
      <c r="H1269" s="142">
        <f t="shared" si="1750"/>
        <v>2477714</v>
      </c>
      <c r="I1269" s="142">
        <f t="shared" si="1750"/>
        <v>60480000</v>
      </c>
      <c r="J1269" s="142">
        <f t="shared" si="1750"/>
        <v>4894244</v>
      </c>
      <c r="K1269" s="142">
        <f t="shared" si="1750"/>
        <v>13098307</v>
      </c>
      <c r="L1269" s="142">
        <f t="shared" si="1750"/>
        <v>66990000</v>
      </c>
      <c r="M1269" s="142">
        <f t="shared" si="1750"/>
        <v>2188064</v>
      </c>
      <c r="N1269" s="142">
        <f t="shared" si="1750"/>
        <v>46740672</v>
      </c>
      <c r="O1269" s="142">
        <f t="shared" si="1750"/>
        <v>3603600</v>
      </c>
      <c r="P1269" s="142">
        <f t="shared" si="1750"/>
        <v>148000</v>
      </c>
      <c r="Q1269" s="142">
        <f t="shared" si="1750"/>
        <v>8858775</v>
      </c>
      <c r="R1269" s="142">
        <f t="shared" si="1750"/>
        <v>1371373</v>
      </c>
      <c r="S1269" s="142">
        <f t="shared" si="1750"/>
        <v>6147539</v>
      </c>
      <c r="T1269" s="142">
        <f t="shared" si="1750"/>
        <v>45478326</v>
      </c>
      <c r="U1269" s="142">
        <f t="shared" si="1750"/>
        <v>1571714</v>
      </c>
      <c r="V1269" s="142">
        <f t="shared" si="1750"/>
        <v>11465</v>
      </c>
      <c r="W1269" s="296">
        <f>Data!D991+W1268</f>
        <v>16819772</v>
      </c>
      <c r="X1269" s="142">
        <f t="shared" ref="X1269:AF1269" si="1751">X1268</f>
        <v>91773</v>
      </c>
      <c r="Y1269" s="142">
        <f t="shared" si="1751"/>
        <v>475701</v>
      </c>
      <c r="Z1269" s="142">
        <f t="shared" si="1751"/>
        <v>2194516</v>
      </c>
      <c r="AA1269" s="142">
        <f t="shared" si="1751"/>
        <v>1820497</v>
      </c>
      <c r="AB1269" s="279">
        <f t="shared" si="1751"/>
        <v>1645727</v>
      </c>
      <c r="AC1269" s="142">
        <f t="shared" si="1751"/>
        <v>169842227</v>
      </c>
      <c r="AD1269" s="142">
        <f t="shared" si="1751"/>
        <v>438098</v>
      </c>
      <c r="AE1269" s="142">
        <f t="shared" si="1751"/>
        <v>85878</v>
      </c>
      <c r="AF1269" s="142">
        <f t="shared" si="1751"/>
        <v>515696</v>
      </c>
      <c r="AG1269" s="168" t="s">
        <v>2808</v>
      </c>
      <c r="AH1269" s="144">
        <f>Data!D$734+C1269+D1269+E1269+F1269+G1269+H1269+O1269+T1269+U1269+W1269+X1269+Z1269+AB1269+AC1269+AF1269</f>
        <v>828463546</v>
      </c>
      <c r="AI1269" s="145">
        <f t="shared" si="294"/>
        <v>43916</v>
      </c>
      <c r="AJ1269" s="144">
        <f t="shared" si="297"/>
        <v>1485</v>
      </c>
      <c r="AK1269" s="142">
        <v>1.0</v>
      </c>
      <c r="AL1269" s="146">
        <f t="shared" si="1039"/>
        <v>1485</v>
      </c>
      <c r="AM1269" s="168">
        <f t="shared" si="1744"/>
        <v>29</v>
      </c>
      <c r="AN1269" s="295"/>
      <c r="AO1269" s="295"/>
      <c r="AP1269" s="295"/>
      <c r="AQ1269" s="295"/>
      <c r="AR1269" s="295"/>
      <c r="AS1269" s="295"/>
      <c r="AT1269" s="295"/>
      <c r="AU1269" s="295"/>
      <c r="AV1269" s="295"/>
      <c r="AW1269" s="295"/>
      <c r="AX1269" s="295"/>
      <c r="AY1269" s="295"/>
      <c r="AZ1269" s="295"/>
      <c r="BA1269" s="295"/>
      <c r="BB1269" s="295"/>
    </row>
    <row r="1270">
      <c r="A1270" s="293" t="str">
        <f>Data!A983</f>
        <v>Kawachinagano City (河内長野市) .,.</v>
      </c>
      <c r="B1270" s="140">
        <f>Data!E983</f>
        <v>43916</v>
      </c>
      <c r="C1270" s="142">
        <f t="shared" si="1731"/>
        <v>8655743</v>
      </c>
      <c r="D1270" s="142">
        <f t="shared" ref="D1270:V1270" si="1752">D1269</f>
        <v>32909705</v>
      </c>
      <c r="E1270" s="142">
        <f t="shared" si="1752"/>
        <v>6229645</v>
      </c>
      <c r="F1270" s="279">
        <f t="shared" si="1752"/>
        <v>59645588</v>
      </c>
      <c r="G1270" s="142">
        <f t="shared" si="1752"/>
        <v>30817800</v>
      </c>
      <c r="H1270" s="142">
        <f t="shared" si="1752"/>
        <v>2477714</v>
      </c>
      <c r="I1270" s="142">
        <f t="shared" si="1752"/>
        <v>60480000</v>
      </c>
      <c r="J1270" s="142">
        <f t="shared" si="1752"/>
        <v>4894244</v>
      </c>
      <c r="K1270" s="142">
        <f t="shared" si="1752"/>
        <v>13098307</v>
      </c>
      <c r="L1270" s="142">
        <f t="shared" si="1752"/>
        <v>66990000</v>
      </c>
      <c r="M1270" s="142">
        <f t="shared" si="1752"/>
        <v>2188064</v>
      </c>
      <c r="N1270" s="142">
        <f t="shared" si="1752"/>
        <v>46740672</v>
      </c>
      <c r="O1270" s="142">
        <f t="shared" si="1752"/>
        <v>3603600</v>
      </c>
      <c r="P1270" s="142">
        <f t="shared" si="1752"/>
        <v>148000</v>
      </c>
      <c r="Q1270" s="142">
        <f t="shared" si="1752"/>
        <v>8858775</v>
      </c>
      <c r="R1270" s="142">
        <f t="shared" si="1752"/>
        <v>1371373</v>
      </c>
      <c r="S1270" s="142">
        <f t="shared" si="1752"/>
        <v>6147539</v>
      </c>
      <c r="T1270" s="142">
        <f t="shared" si="1752"/>
        <v>45478326</v>
      </c>
      <c r="U1270" s="142">
        <f t="shared" si="1752"/>
        <v>1571714</v>
      </c>
      <c r="V1270" s="142">
        <f t="shared" si="1752"/>
        <v>11465</v>
      </c>
      <c r="W1270" s="296">
        <f>Data!D983+W1269</f>
        <v>16921491</v>
      </c>
      <c r="X1270" s="142">
        <f t="shared" ref="X1270:AF1270" si="1753">X1269</f>
        <v>91773</v>
      </c>
      <c r="Y1270" s="142">
        <f t="shared" si="1753"/>
        <v>475701</v>
      </c>
      <c r="Z1270" s="142">
        <f t="shared" si="1753"/>
        <v>2194516</v>
      </c>
      <c r="AA1270" s="142">
        <f t="shared" si="1753"/>
        <v>1820497</v>
      </c>
      <c r="AB1270" s="279">
        <f t="shared" si="1753"/>
        <v>1645727</v>
      </c>
      <c r="AC1270" s="142">
        <f t="shared" si="1753"/>
        <v>169842227</v>
      </c>
      <c r="AD1270" s="142">
        <f t="shared" si="1753"/>
        <v>438098</v>
      </c>
      <c r="AE1270" s="142">
        <f t="shared" si="1753"/>
        <v>85878</v>
      </c>
      <c r="AF1270" s="142">
        <f t="shared" si="1753"/>
        <v>515696</v>
      </c>
      <c r="AG1270" s="168" t="s">
        <v>2808</v>
      </c>
      <c r="AH1270" s="144">
        <f>Data!D$734+C1270+D1270+E1270+F1270+G1270+H1270+O1270+T1270+U1270+W1270+X1270+Z1270+AB1270+AC1270+AF1270</f>
        <v>828565265</v>
      </c>
      <c r="AI1270" s="145">
        <f t="shared" si="294"/>
        <v>43916</v>
      </c>
      <c r="AJ1270" s="144">
        <f t="shared" si="297"/>
        <v>1486</v>
      </c>
      <c r="AK1270" s="142">
        <v>1.0</v>
      </c>
      <c r="AL1270" s="146">
        <f t="shared" si="1039"/>
        <v>1486</v>
      </c>
      <c r="AM1270" s="168">
        <f t="shared" si="1744"/>
        <v>29</v>
      </c>
      <c r="AN1270" s="295"/>
      <c r="AO1270" s="295"/>
      <c r="AP1270" s="295"/>
      <c r="AQ1270" s="295"/>
      <c r="AR1270" s="295"/>
      <c r="AS1270" s="295"/>
      <c r="AT1270" s="295"/>
      <c r="AU1270" s="295"/>
      <c r="AV1270" s="295"/>
      <c r="AW1270" s="295"/>
      <c r="AX1270" s="295"/>
      <c r="AY1270" s="295"/>
      <c r="AZ1270" s="295"/>
      <c r="BA1270" s="295"/>
      <c r="BB1270" s="295"/>
    </row>
    <row r="1271">
      <c r="A1271" s="293" t="str">
        <f>Data!A48</f>
        <v>Greater Shepparton City Council</v>
      </c>
      <c r="B1271" s="140">
        <f>Data!E48</f>
        <v>43921</v>
      </c>
      <c r="C1271" s="210">
        <f>Data!D48+C1270</f>
        <v>8721750</v>
      </c>
      <c r="D1271" s="142">
        <f t="shared" ref="D1271:AF1271" si="1754">D1270</f>
        <v>32909705</v>
      </c>
      <c r="E1271" s="142">
        <f t="shared" si="1754"/>
        <v>6229645</v>
      </c>
      <c r="F1271" s="279">
        <f t="shared" si="1754"/>
        <v>59645588</v>
      </c>
      <c r="G1271" s="142">
        <f t="shared" si="1754"/>
        <v>30817800</v>
      </c>
      <c r="H1271" s="142">
        <f t="shared" si="1754"/>
        <v>2477714</v>
      </c>
      <c r="I1271" s="142">
        <f t="shared" si="1754"/>
        <v>60480000</v>
      </c>
      <c r="J1271" s="142">
        <f t="shared" si="1754"/>
        <v>4894244</v>
      </c>
      <c r="K1271" s="142">
        <f t="shared" si="1754"/>
        <v>13098307</v>
      </c>
      <c r="L1271" s="142">
        <f t="shared" si="1754"/>
        <v>66990000</v>
      </c>
      <c r="M1271" s="142">
        <f t="shared" si="1754"/>
        <v>2188064</v>
      </c>
      <c r="N1271" s="142">
        <f t="shared" si="1754"/>
        <v>46740672</v>
      </c>
      <c r="O1271" s="142">
        <f t="shared" si="1754"/>
        <v>3603600</v>
      </c>
      <c r="P1271" s="142">
        <f t="shared" si="1754"/>
        <v>148000</v>
      </c>
      <c r="Q1271" s="142">
        <f t="shared" si="1754"/>
        <v>8858775</v>
      </c>
      <c r="R1271" s="142">
        <f t="shared" si="1754"/>
        <v>1371373</v>
      </c>
      <c r="S1271" s="142">
        <f t="shared" si="1754"/>
        <v>6147539</v>
      </c>
      <c r="T1271" s="142">
        <f t="shared" si="1754"/>
        <v>45478326</v>
      </c>
      <c r="U1271" s="142">
        <f t="shared" si="1754"/>
        <v>1571714</v>
      </c>
      <c r="V1271" s="142">
        <f t="shared" si="1754"/>
        <v>11465</v>
      </c>
      <c r="W1271" s="142">
        <f t="shared" si="1754"/>
        <v>16921491</v>
      </c>
      <c r="X1271" s="142">
        <f t="shared" si="1754"/>
        <v>91773</v>
      </c>
      <c r="Y1271" s="142">
        <f t="shared" si="1754"/>
        <v>475701</v>
      </c>
      <c r="Z1271" s="142">
        <f t="shared" si="1754"/>
        <v>2194516</v>
      </c>
      <c r="AA1271" s="142">
        <f t="shared" si="1754"/>
        <v>1820497</v>
      </c>
      <c r="AB1271" s="279">
        <f t="shared" si="1754"/>
        <v>1645727</v>
      </c>
      <c r="AC1271" s="142">
        <f t="shared" si="1754"/>
        <v>169842227</v>
      </c>
      <c r="AD1271" s="142">
        <f t="shared" si="1754"/>
        <v>438098</v>
      </c>
      <c r="AE1271" s="142">
        <f t="shared" si="1754"/>
        <v>85878</v>
      </c>
      <c r="AF1271" s="142">
        <f t="shared" si="1754"/>
        <v>515696</v>
      </c>
      <c r="AG1271" s="168" t="s">
        <v>974</v>
      </c>
      <c r="AH1271" s="144">
        <f>Data!D$734+C1271+D1271+E1271+F1271+G1271+H1271+O1271+T1271+U1271+W1271+X1271+Z1271+AB1271+AC1271+AF1271</f>
        <v>828631272</v>
      </c>
      <c r="AI1271" s="145">
        <f t="shared" si="294"/>
        <v>43921</v>
      </c>
      <c r="AJ1271" s="144">
        <f t="shared" si="297"/>
        <v>1487</v>
      </c>
      <c r="AK1271" s="142">
        <v>1.0</v>
      </c>
      <c r="AL1271" s="146">
        <f t="shared" si="1039"/>
        <v>1487</v>
      </c>
      <c r="AM1271" s="168">
        <f t="shared" ref="AM1271:AM1272" si="1756">AM1261</f>
        <v>29</v>
      </c>
      <c r="AN1271" s="295"/>
      <c r="AO1271" s="295"/>
      <c r="AP1271" s="295"/>
      <c r="AQ1271" s="295"/>
      <c r="AR1271" s="295"/>
      <c r="AS1271" s="295"/>
      <c r="AT1271" s="295"/>
      <c r="AU1271" s="295"/>
      <c r="AV1271" s="295"/>
      <c r="AW1271" s="295"/>
      <c r="AX1271" s="295"/>
      <c r="AY1271" s="295"/>
      <c r="AZ1271" s="295"/>
      <c r="BA1271" s="295"/>
      <c r="BB1271" s="295"/>
    </row>
    <row r="1272">
      <c r="A1272" s="293" t="str">
        <f>Data!A1164</f>
        <v>Frederick City Council .,.</v>
      </c>
      <c r="B1272" s="140">
        <f>Data!E1164</f>
        <v>43937</v>
      </c>
      <c r="C1272" s="142">
        <f t="shared" ref="C1272:C1273" si="1757">C1271</f>
        <v>8721750</v>
      </c>
      <c r="D1272" s="300">
        <f>Data!D1164+D1271</f>
        <v>32981857</v>
      </c>
      <c r="E1272" s="142">
        <f t="shared" ref="E1272:AF1272" si="1755">E1271</f>
        <v>6229645</v>
      </c>
      <c r="F1272" s="279">
        <f t="shared" si="1755"/>
        <v>59645588</v>
      </c>
      <c r="G1272" s="142">
        <f t="shared" si="1755"/>
        <v>30817800</v>
      </c>
      <c r="H1272" s="142">
        <f t="shared" si="1755"/>
        <v>2477714</v>
      </c>
      <c r="I1272" s="142">
        <f t="shared" si="1755"/>
        <v>60480000</v>
      </c>
      <c r="J1272" s="142">
        <f t="shared" si="1755"/>
        <v>4894244</v>
      </c>
      <c r="K1272" s="142">
        <f t="shared" si="1755"/>
        <v>13098307</v>
      </c>
      <c r="L1272" s="142">
        <f t="shared" si="1755"/>
        <v>66990000</v>
      </c>
      <c r="M1272" s="142">
        <f t="shared" si="1755"/>
        <v>2188064</v>
      </c>
      <c r="N1272" s="142">
        <f t="shared" si="1755"/>
        <v>46740672</v>
      </c>
      <c r="O1272" s="142">
        <f t="shared" si="1755"/>
        <v>3603600</v>
      </c>
      <c r="P1272" s="142">
        <f t="shared" si="1755"/>
        <v>148000</v>
      </c>
      <c r="Q1272" s="142">
        <f t="shared" si="1755"/>
        <v>8858775</v>
      </c>
      <c r="R1272" s="142">
        <f t="shared" si="1755"/>
        <v>1371373</v>
      </c>
      <c r="S1272" s="142">
        <f t="shared" si="1755"/>
        <v>6147539</v>
      </c>
      <c r="T1272" s="142">
        <f t="shared" si="1755"/>
        <v>45478326</v>
      </c>
      <c r="U1272" s="142">
        <f t="shared" si="1755"/>
        <v>1571714</v>
      </c>
      <c r="V1272" s="142">
        <f t="shared" si="1755"/>
        <v>11465</v>
      </c>
      <c r="W1272" s="142">
        <f t="shared" si="1755"/>
        <v>16921491</v>
      </c>
      <c r="X1272" s="142">
        <f t="shared" si="1755"/>
        <v>91773</v>
      </c>
      <c r="Y1272" s="142">
        <f t="shared" si="1755"/>
        <v>475701</v>
      </c>
      <c r="Z1272" s="142">
        <f t="shared" si="1755"/>
        <v>2194516</v>
      </c>
      <c r="AA1272" s="142">
        <f t="shared" si="1755"/>
        <v>1820497</v>
      </c>
      <c r="AB1272" s="279">
        <f t="shared" si="1755"/>
        <v>1645727</v>
      </c>
      <c r="AC1272" s="142">
        <f t="shared" si="1755"/>
        <v>169842227</v>
      </c>
      <c r="AD1272" s="142">
        <f t="shared" si="1755"/>
        <v>438098</v>
      </c>
      <c r="AE1272" s="142">
        <f t="shared" si="1755"/>
        <v>85878</v>
      </c>
      <c r="AF1272" s="142">
        <f t="shared" si="1755"/>
        <v>515696</v>
      </c>
      <c r="AG1272" s="168" t="s">
        <v>996</v>
      </c>
      <c r="AH1272" s="144">
        <f>Data!D$734+C1272+D1272+E1272+F1272+G1272+H1272+O1272+T1272+U1272+W1272+X1272+Z1272+AB1272+AC1272+AF1272</f>
        <v>828703424</v>
      </c>
      <c r="AI1272" s="145">
        <f t="shared" si="294"/>
        <v>43937</v>
      </c>
      <c r="AJ1272" s="144">
        <f t="shared" si="297"/>
        <v>1488</v>
      </c>
      <c r="AK1272" s="142">
        <v>1.0</v>
      </c>
      <c r="AL1272" s="146">
        <f t="shared" si="1039"/>
        <v>1488</v>
      </c>
      <c r="AM1272" s="168">
        <f t="shared" si="1756"/>
        <v>29</v>
      </c>
      <c r="AN1272" s="295"/>
      <c r="AO1272" s="295"/>
      <c r="AP1272" s="295"/>
      <c r="AQ1272" s="295"/>
      <c r="AR1272" s="295"/>
      <c r="AS1272" s="295"/>
      <c r="AT1272" s="295"/>
      <c r="AU1272" s="295"/>
      <c r="AV1272" s="295"/>
      <c r="AW1272" s="295"/>
      <c r="AX1272" s="295"/>
      <c r="AY1272" s="295"/>
      <c r="AZ1272" s="295"/>
      <c r="BA1272" s="295"/>
      <c r="BB1272" s="295"/>
    </row>
    <row r="1273">
      <c r="A1273" s="301" t="s">
        <v>2817</v>
      </c>
      <c r="B1273" s="302">
        <f>TODAY()</f>
        <v>43943</v>
      </c>
      <c r="C1273" s="142">
        <f t="shared" si="1757"/>
        <v>8721750</v>
      </c>
      <c r="D1273" s="142">
        <f t="shared" ref="D1273:AF1273" si="1758">D1272</f>
        <v>32981857</v>
      </c>
      <c r="E1273" s="142">
        <f t="shared" si="1758"/>
        <v>6229645</v>
      </c>
      <c r="F1273" s="279">
        <f t="shared" si="1758"/>
        <v>59645588</v>
      </c>
      <c r="G1273" s="142">
        <f t="shared" si="1758"/>
        <v>30817800</v>
      </c>
      <c r="H1273" s="142">
        <f t="shared" si="1758"/>
        <v>2477714</v>
      </c>
      <c r="I1273" s="142">
        <f t="shared" si="1758"/>
        <v>60480000</v>
      </c>
      <c r="J1273" s="142">
        <f t="shared" si="1758"/>
        <v>4894244</v>
      </c>
      <c r="K1273" s="142">
        <f t="shared" si="1758"/>
        <v>13098307</v>
      </c>
      <c r="L1273" s="142">
        <f t="shared" si="1758"/>
        <v>66990000</v>
      </c>
      <c r="M1273" s="142">
        <f t="shared" si="1758"/>
        <v>2188064</v>
      </c>
      <c r="N1273" s="142">
        <f t="shared" si="1758"/>
        <v>46740672</v>
      </c>
      <c r="O1273" s="142">
        <f t="shared" si="1758"/>
        <v>3603600</v>
      </c>
      <c r="P1273" s="142">
        <f t="shared" si="1758"/>
        <v>148000</v>
      </c>
      <c r="Q1273" s="142">
        <f t="shared" si="1758"/>
        <v>8858775</v>
      </c>
      <c r="R1273" s="142">
        <f t="shared" si="1758"/>
        <v>1371373</v>
      </c>
      <c r="S1273" s="142">
        <f t="shared" si="1758"/>
        <v>6147539</v>
      </c>
      <c r="T1273" s="142">
        <f t="shared" si="1758"/>
        <v>45478326</v>
      </c>
      <c r="U1273" s="142">
        <f t="shared" si="1758"/>
        <v>1571714</v>
      </c>
      <c r="V1273" s="142">
        <f t="shared" si="1758"/>
        <v>11465</v>
      </c>
      <c r="W1273" s="142">
        <f t="shared" si="1758"/>
        <v>16921491</v>
      </c>
      <c r="X1273" s="142">
        <f t="shared" si="1758"/>
        <v>91773</v>
      </c>
      <c r="Y1273" s="142">
        <f t="shared" si="1758"/>
        <v>475701</v>
      </c>
      <c r="Z1273" s="142">
        <f t="shared" si="1758"/>
        <v>2194516</v>
      </c>
      <c r="AA1273" s="142">
        <f t="shared" si="1758"/>
        <v>1820497</v>
      </c>
      <c r="AB1273" s="279">
        <f t="shared" si="1758"/>
        <v>1645727</v>
      </c>
      <c r="AC1273" s="142">
        <f t="shared" si="1758"/>
        <v>169842227</v>
      </c>
      <c r="AD1273" s="142">
        <f t="shared" si="1758"/>
        <v>438098</v>
      </c>
      <c r="AE1273" s="142">
        <f t="shared" si="1758"/>
        <v>85878</v>
      </c>
      <c r="AF1273" s="142">
        <f t="shared" si="1758"/>
        <v>515696</v>
      </c>
      <c r="AG1273" s="303" t="s">
        <v>503</v>
      </c>
      <c r="AH1273" s="144">
        <f>Data!D$734+C1273+D1273+E1273+F1273+G1273+H1273+O1273+T1273+U1273+W1273+X1273+Z1273+AB1273+AC1273+AF1273</f>
        <v>828703424</v>
      </c>
      <c r="AI1273" s="302">
        <f>TODAY()</f>
        <v>43943</v>
      </c>
      <c r="AJ1273" s="144">
        <f t="shared" si="297"/>
        <v>1488</v>
      </c>
      <c r="AK1273" s="303"/>
      <c r="AL1273" s="146">
        <f t="shared" si="1039"/>
        <v>1488</v>
      </c>
      <c r="AM1273" s="168">
        <f>AM1238</f>
        <v>29</v>
      </c>
      <c r="AN1273" s="295"/>
      <c r="AO1273" s="295"/>
      <c r="AP1273" s="295"/>
      <c r="AQ1273" s="295"/>
      <c r="AR1273" s="295"/>
      <c r="AS1273" s="295"/>
      <c r="AT1273" s="295"/>
      <c r="AU1273" s="295"/>
      <c r="AV1273" s="295"/>
      <c r="AW1273" s="295"/>
      <c r="AX1273" s="295"/>
      <c r="AY1273" s="295"/>
      <c r="AZ1273" s="295"/>
      <c r="BA1273" s="295"/>
      <c r="BB1273" s="295"/>
    </row>
    <row r="1274">
      <c r="B1274" s="304"/>
      <c r="C1274" s="286"/>
      <c r="D1274" s="286"/>
      <c r="E1274" s="305" t="s">
        <v>2818</v>
      </c>
      <c r="G1274" s="306">
        <f>E1273+G1273</f>
        <v>37047445</v>
      </c>
      <c r="H1274" s="286"/>
      <c r="I1274" s="286"/>
      <c r="J1274" s="286"/>
      <c r="K1274" s="286"/>
      <c r="L1274" s="286"/>
      <c r="M1274" s="286"/>
      <c r="N1274" s="286"/>
      <c r="O1274" s="286"/>
      <c r="P1274" s="286"/>
      <c r="Q1274" s="286"/>
      <c r="R1274" s="286"/>
      <c r="S1274" s="286"/>
      <c r="T1274" s="286"/>
      <c r="U1274" s="286"/>
      <c r="V1274" s="286"/>
      <c r="W1274" s="286"/>
      <c r="X1274" s="286"/>
      <c r="Y1274" s="286"/>
      <c r="Z1274" s="286"/>
      <c r="AA1274" s="286"/>
      <c r="AB1274" s="286"/>
      <c r="AC1274" s="286"/>
      <c r="AD1274" s="286"/>
      <c r="AE1274" s="286"/>
      <c r="AF1274" s="286"/>
      <c r="AG1274" s="307"/>
    </row>
    <row r="1275">
      <c r="A1275" s="308" t="s">
        <v>2819</v>
      </c>
      <c r="B1275" s="304"/>
      <c r="C1275" s="286"/>
      <c r="D1275" s="286"/>
      <c r="E1275" s="286"/>
      <c r="F1275" s="286"/>
      <c r="G1275" s="286"/>
      <c r="H1275" s="286"/>
      <c r="I1275" s="286"/>
      <c r="J1275" s="286"/>
      <c r="K1275" s="286"/>
      <c r="L1275" s="286"/>
      <c r="M1275" s="286"/>
      <c r="N1275" s="286"/>
      <c r="O1275" s="286"/>
      <c r="P1275" s="286"/>
      <c r="Q1275" s="286"/>
      <c r="R1275" s="286"/>
      <c r="S1275" s="286"/>
      <c r="T1275" s="286"/>
      <c r="U1275" s="286"/>
      <c r="V1275" s="286"/>
      <c r="W1275" s="286"/>
      <c r="X1275" s="286"/>
      <c r="Y1275" s="286"/>
      <c r="Z1275" s="286"/>
      <c r="AA1275" s="286"/>
      <c r="AB1275" s="286"/>
      <c r="AC1275" s="286"/>
      <c r="AD1275" s="286"/>
      <c r="AE1275" s="286"/>
      <c r="AF1275" s="286"/>
      <c r="AG1275" s="307"/>
    </row>
    <row r="1276">
      <c r="A1276" s="308"/>
      <c r="B1276" s="304"/>
      <c r="C1276" s="286">
        <f>sum(Data!D13:D105)</f>
        <v>8535323</v>
      </c>
      <c r="D1276" s="286" t="str">
        <f>Work!E582</f>
        <v>#REF!</v>
      </c>
      <c r="E1276" s="286"/>
      <c r="F1276" s="286">
        <f>Work!E326</f>
        <v>46522715</v>
      </c>
      <c r="G1276" s="286"/>
      <c r="H1276" s="286">
        <f>Work!E556</f>
        <v>2065940</v>
      </c>
      <c r="I1276" s="286">
        <f>Work!E500</f>
        <v>9919192</v>
      </c>
      <c r="J1276" s="286">
        <f>Work!E477</f>
        <v>4894244</v>
      </c>
      <c r="K1276" s="286">
        <f>Work!E459</f>
        <v>5983879</v>
      </c>
      <c r="L1276" s="286">
        <f>Work!E418</f>
        <v>8991342</v>
      </c>
      <c r="M1276" s="286">
        <f>Work!E41</f>
        <v>21774</v>
      </c>
      <c r="N1276" s="286">
        <f>Work!E539</f>
        <v>46740672</v>
      </c>
      <c r="O1276" s="286">
        <f>Work!E516</f>
        <v>3603600</v>
      </c>
      <c r="P1276" s="286">
        <f>Work!E406</f>
        <v>44000</v>
      </c>
      <c r="Q1276" s="286">
        <f>Work!E36</f>
        <v>8858775</v>
      </c>
      <c r="R1276" s="286"/>
      <c r="S1276" s="286">
        <f>Work!E529</f>
        <v>6147539</v>
      </c>
      <c r="T1276" s="286"/>
      <c r="U1276" s="286"/>
      <c r="V1276" s="286"/>
      <c r="W1276" s="286"/>
      <c r="X1276" s="286"/>
      <c r="Y1276" s="286"/>
      <c r="Z1276" s="286"/>
      <c r="AA1276" s="286"/>
      <c r="AB1276" s="286"/>
      <c r="AC1276" s="286"/>
      <c r="AD1276" s="286"/>
      <c r="AE1276" s="286"/>
      <c r="AF1276" s="286"/>
      <c r="AG1276" s="307"/>
      <c r="AH1276" s="4" t="str">
        <f>Work!E584</f>
        <v>#REF!</v>
      </c>
      <c r="AI1276" s="194" t="s">
        <v>2820</v>
      </c>
      <c r="AJ1276" s="4">
        <f>Work!B584</f>
        <v>926</v>
      </c>
      <c r="AM1276">
        <f>Data!F3</f>
        <v>29</v>
      </c>
    </row>
    <row r="1277">
      <c r="C1277" s="286">
        <f>Data!D108</f>
        <v>8664607</v>
      </c>
      <c r="E1277" s="305" t="s">
        <v>2818</v>
      </c>
      <c r="G1277" s="306">
        <f>Work!E401</f>
        <v>37733329</v>
      </c>
      <c r="AG1277" s="307"/>
      <c r="AH1277" s="73">
        <f>Data!D1226</f>
        <v>819974486</v>
      </c>
      <c r="AI1277" s="194" t="s">
        <v>2821</v>
      </c>
      <c r="AJ1277" s="4">
        <f>Data!B1226</f>
        <v>1486</v>
      </c>
    </row>
    <row r="1278">
      <c r="E1278" s="305"/>
      <c r="G1278" s="306"/>
      <c r="AG1278" s="307"/>
      <c r="AH1278" s="4"/>
      <c r="AI1278" s="194"/>
      <c r="AJ1278" s="4"/>
    </row>
    <row r="1279">
      <c r="E1279" s="305"/>
      <c r="G1279" s="306"/>
      <c r="AG1279" s="307"/>
      <c r="AH1279" s="4"/>
      <c r="AI1279" s="194"/>
      <c r="AJ1279" s="4"/>
    </row>
    <row r="1280">
      <c r="A1280" s="120" t="s">
        <v>2822</v>
      </c>
      <c r="AG1280" s="307"/>
    </row>
    <row r="1281">
      <c r="A1281" s="50" t="s">
        <v>2823</v>
      </c>
    </row>
    <row r="1282">
      <c r="A1282" s="50" t="s">
        <v>2824</v>
      </c>
    </row>
    <row r="1283">
      <c r="A1283" s="50" t="s">
        <v>2825</v>
      </c>
    </row>
    <row r="1284">
      <c r="A1284" s="50" t="s">
        <v>2826</v>
      </c>
    </row>
    <row r="1285">
      <c r="A1285" s="50" t="s">
        <v>2827</v>
      </c>
    </row>
    <row r="1286">
      <c r="A1286" s="50" t="s">
        <v>2828</v>
      </c>
    </row>
    <row r="1347">
      <c r="AI1347" s="309"/>
      <c r="AJ1347" s="309"/>
      <c r="AK1347" s="310"/>
      <c r="AL1347" s="311"/>
      <c r="AM1347" s="311"/>
      <c r="AN1347" s="311"/>
      <c r="AO1347" s="311"/>
    </row>
    <row r="1348">
      <c r="AI1348" s="309"/>
      <c r="AJ1348" s="309"/>
      <c r="AK1348" s="310"/>
      <c r="AL1348" s="311"/>
      <c r="AM1348" s="311"/>
      <c r="AN1348" s="311"/>
      <c r="AO1348" s="311"/>
    </row>
    <row r="1349">
      <c r="A1349" s="114" t="s">
        <v>837</v>
      </c>
      <c r="B1349" s="115" t="s">
        <v>839</v>
      </c>
      <c r="C1349" s="116" t="s">
        <v>840</v>
      </c>
      <c r="D1349" s="116" t="s">
        <v>841</v>
      </c>
      <c r="E1349" s="116" t="s">
        <v>842</v>
      </c>
      <c r="F1349" s="116" t="s">
        <v>843</v>
      </c>
      <c r="G1349" s="117" t="s">
        <v>844</v>
      </c>
      <c r="H1349" s="116" t="s">
        <v>845</v>
      </c>
      <c r="I1349" s="116" t="s">
        <v>846</v>
      </c>
      <c r="J1349" s="116" t="s">
        <v>847</v>
      </c>
      <c r="K1349" s="116" t="s">
        <v>849</v>
      </c>
      <c r="L1349" s="116" t="s">
        <v>850</v>
      </c>
      <c r="M1349" s="118" t="s">
        <v>851</v>
      </c>
      <c r="N1349" s="118" t="s">
        <v>852</v>
      </c>
      <c r="O1349" s="118" t="s">
        <v>854</v>
      </c>
      <c r="P1349" s="118" t="s">
        <v>855</v>
      </c>
      <c r="Q1349" s="118" t="s">
        <v>856</v>
      </c>
      <c r="R1349" s="118" t="s">
        <v>857</v>
      </c>
      <c r="S1349" s="118" t="s">
        <v>858</v>
      </c>
      <c r="T1349" s="118" t="s">
        <v>859</v>
      </c>
      <c r="U1349" s="118" t="s">
        <v>860</v>
      </c>
      <c r="V1349" s="118" t="s">
        <v>861</v>
      </c>
      <c r="W1349" s="118" t="s">
        <v>862</v>
      </c>
      <c r="X1349" s="120" t="s">
        <v>863</v>
      </c>
      <c r="Y1349" s="50" t="s">
        <v>864</v>
      </c>
      <c r="Z1349" s="118" t="s">
        <v>865</v>
      </c>
      <c r="AA1349" s="118" t="s">
        <v>866</v>
      </c>
      <c r="AB1349" s="118" t="s">
        <v>867</v>
      </c>
      <c r="AC1349" s="118" t="s">
        <v>868</v>
      </c>
      <c r="AD1349" s="118" t="s">
        <v>869</v>
      </c>
      <c r="AE1349" s="118" t="s">
        <v>870</v>
      </c>
      <c r="AF1349" s="118" t="s">
        <v>871</v>
      </c>
      <c r="AG1349" s="119" t="s">
        <v>872</v>
      </c>
      <c r="AH1349" s="69"/>
      <c r="AI1349" s="312"/>
      <c r="AJ1349" s="313"/>
      <c r="AK1349" s="314"/>
      <c r="AL1349" s="315"/>
      <c r="AP1349" s="69"/>
      <c r="AQ1349" s="69"/>
      <c r="AR1349" s="69"/>
      <c r="AS1349" s="69"/>
      <c r="AT1349" s="69"/>
      <c r="AU1349" s="69"/>
      <c r="AV1349" s="69"/>
      <c r="AW1349" s="69"/>
      <c r="AX1349" s="69"/>
      <c r="AY1349" s="69"/>
      <c r="AZ1349" s="69"/>
      <c r="BA1349" s="69"/>
      <c r="BB1349" s="69"/>
    </row>
    <row r="1350">
      <c r="B1350" s="316" t="s">
        <v>2829</v>
      </c>
      <c r="C1350" s="50">
        <v>1.0</v>
      </c>
      <c r="AI1350" s="317"/>
      <c r="AJ1350" s="313"/>
      <c r="AK1350" s="314"/>
      <c r="AL1350" s="318"/>
    </row>
    <row r="1351">
      <c r="B1351" s="316" t="s">
        <v>2830</v>
      </c>
      <c r="C1351" s="50">
        <v>1.0</v>
      </c>
      <c r="AI1351" s="312"/>
      <c r="AJ1351" s="313"/>
      <c r="AK1351" s="314"/>
      <c r="AL1351" s="318"/>
    </row>
    <row r="1352">
      <c r="B1352" s="316" t="s">
        <v>2831</v>
      </c>
      <c r="D1352" s="50">
        <v>1.0</v>
      </c>
      <c r="AI1352" s="312"/>
      <c r="AJ1352" s="313"/>
      <c r="AK1352" s="314"/>
      <c r="AL1352" s="315"/>
    </row>
    <row r="1353">
      <c r="B1353" s="316" t="s">
        <v>2832</v>
      </c>
      <c r="D1353" s="50">
        <v>1.0</v>
      </c>
      <c r="AI1353" s="312"/>
      <c r="AJ1353" s="313"/>
      <c r="AK1353" s="314"/>
      <c r="AL1353" s="315"/>
    </row>
    <row r="1354">
      <c r="B1354" s="316" t="s">
        <v>2833</v>
      </c>
      <c r="C1354" s="50">
        <v>1.0</v>
      </c>
      <c r="D1354" s="50">
        <v>1.0</v>
      </c>
      <c r="AI1354" s="312"/>
      <c r="AJ1354" s="313"/>
      <c r="AK1354" s="314"/>
      <c r="AL1354" s="318"/>
    </row>
    <row r="1355">
      <c r="B1355" s="316" t="s">
        <v>2834</v>
      </c>
      <c r="D1355" s="50">
        <v>1.0</v>
      </c>
      <c r="AI1355" s="312"/>
      <c r="AJ1355" s="313"/>
      <c r="AK1355" s="314"/>
      <c r="AL1355" s="318"/>
    </row>
    <row r="1356">
      <c r="B1356" s="316" t="s">
        <v>2835</v>
      </c>
      <c r="D1356" s="50">
        <v>1.0</v>
      </c>
      <c r="AI1356" s="317"/>
      <c r="AJ1356" s="313"/>
      <c r="AK1356" s="314"/>
      <c r="AL1356" s="318"/>
    </row>
    <row r="1357">
      <c r="B1357" s="316" t="s">
        <v>2836</v>
      </c>
      <c r="C1357" s="50">
        <v>1.0</v>
      </c>
      <c r="AI1357" s="312"/>
      <c r="AJ1357" s="313"/>
      <c r="AK1357" s="314"/>
      <c r="AL1357" s="315"/>
    </row>
    <row r="1358">
      <c r="B1358" s="316" t="s">
        <v>2837</v>
      </c>
      <c r="C1358" s="50">
        <v>1.0</v>
      </c>
      <c r="D1358" s="50">
        <v>1.0</v>
      </c>
      <c r="E1358" s="50">
        <v>20.0</v>
      </c>
      <c r="AI1358" s="312"/>
      <c r="AJ1358" s="313"/>
      <c r="AK1358" s="314"/>
      <c r="AL1358" s="315"/>
    </row>
    <row r="1359">
      <c r="B1359" s="316" t="s">
        <v>2838</v>
      </c>
      <c r="C1359" s="50">
        <v>1.0</v>
      </c>
      <c r="D1359" s="50">
        <v>1.0</v>
      </c>
      <c r="AI1359" s="312"/>
      <c r="AJ1359" s="313"/>
      <c r="AK1359" s="314"/>
      <c r="AL1359" s="315"/>
    </row>
    <row r="1360">
      <c r="B1360" s="316" t="s">
        <v>2839</v>
      </c>
      <c r="C1360" s="50">
        <v>1.0</v>
      </c>
      <c r="D1360" s="50">
        <v>1.0</v>
      </c>
      <c r="E1360" s="50">
        <v>80.0</v>
      </c>
      <c r="F1360" s="50">
        <v>2.0</v>
      </c>
      <c r="AI1360" s="312"/>
      <c r="AJ1360" s="313"/>
      <c r="AK1360" s="319"/>
      <c r="AL1360" s="315"/>
    </row>
    <row r="1361">
      <c r="B1361" s="316" t="s">
        <v>2840</v>
      </c>
      <c r="E1361" s="50">
        <v>53.0</v>
      </c>
      <c r="F1361" s="50">
        <v>10.0</v>
      </c>
      <c r="AI1361" s="312"/>
      <c r="AJ1361" s="313"/>
      <c r="AK1361" s="319"/>
      <c r="AL1361" s="315"/>
    </row>
    <row r="1362">
      <c r="B1362" s="316" t="s">
        <v>2841</v>
      </c>
      <c r="C1362" s="50">
        <v>1.0</v>
      </c>
      <c r="D1362" s="50">
        <v>4.0</v>
      </c>
      <c r="E1362" s="50">
        <v>53.0</v>
      </c>
      <c r="F1362" s="50">
        <v>12.0</v>
      </c>
      <c r="G1362" s="50">
        <v>2.0</v>
      </c>
      <c r="AI1362" s="312"/>
      <c r="AJ1362" s="313"/>
      <c r="AK1362" s="319"/>
      <c r="AL1362" s="315"/>
    </row>
    <row r="1363">
      <c r="B1363" s="316" t="s">
        <v>2842</v>
      </c>
      <c r="C1363" s="50">
        <v>3.0</v>
      </c>
      <c r="E1363" s="50">
        <v>100.0</v>
      </c>
      <c r="F1363" s="50">
        <v>25.0</v>
      </c>
      <c r="G1363" s="50">
        <v>5.0</v>
      </c>
      <c r="H1363" s="50">
        <v>2.0</v>
      </c>
      <c r="AI1363" s="312"/>
      <c r="AJ1363" s="313"/>
      <c r="AK1363" s="319"/>
      <c r="AL1363" s="315"/>
    </row>
    <row r="1364">
      <c r="B1364" s="316" t="s">
        <v>2843</v>
      </c>
      <c r="C1364" s="50">
        <v>4.0</v>
      </c>
      <c r="D1364" s="50">
        <v>5.0</v>
      </c>
      <c r="E1364" s="50">
        <v>12.0</v>
      </c>
      <c r="F1364" s="50">
        <v>40.0</v>
      </c>
      <c r="G1364" s="50">
        <v>11.0</v>
      </c>
      <c r="H1364" s="50">
        <v>4.0</v>
      </c>
      <c r="AI1364" s="312"/>
      <c r="AJ1364" s="313"/>
      <c r="AK1364" s="319"/>
      <c r="AL1364" s="315"/>
      <c r="AM1364" s="315"/>
      <c r="AN1364" s="315"/>
      <c r="AO1364" s="315"/>
    </row>
    <row r="1365">
      <c r="B1365" s="316" t="s">
        <v>2844</v>
      </c>
      <c r="C1365" s="50">
        <v>2.0</v>
      </c>
      <c r="D1365" s="50">
        <v>2.0</v>
      </c>
      <c r="E1365" s="50">
        <v>46.0</v>
      </c>
      <c r="F1365" s="50">
        <v>25.0</v>
      </c>
      <c r="G1365" s="50">
        <v>9.0</v>
      </c>
      <c r="I1365" s="50">
        <v>1.0</v>
      </c>
      <c r="J1365" s="50">
        <v>1.0</v>
      </c>
      <c r="AI1365" s="312"/>
      <c r="AJ1365" s="313"/>
      <c r="AK1365" s="319"/>
      <c r="AL1365" s="315"/>
      <c r="AM1365" s="315"/>
      <c r="AN1365" s="315"/>
      <c r="AO1365" s="315"/>
    </row>
    <row r="1366">
      <c r="B1366" s="316" t="s">
        <v>2845</v>
      </c>
      <c r="C1366" s="50">
        <v>5.0</v>
      </c>
      <c r="D1366" s="50">
        <v>1.0</v>
      </c>
      <c r="E1366" s="50">
        <v>22.0</v>
      </c>
      <c r="F1366" s="50">
        <v>33.0</v>
      </c>
      <c r="G1366" s="50">
        <v>8.0</v>
      </c>
      <c r="H1366" s="50">
        <v>3.0</v>
      </c>
      <c r="I1366" s="50">
        <v>5.0</v>
      </c>
      <c r="J1366" s="50">
        <v>4.0</v>
      </c>
      <c r="K1366" s="50">
        <v>11.0</v>
      </c>
      <c r="L1366" s="50">
        <v>1.0</v>
      </c>
      <c r="M1366" s="50">
        <v>1.0</v>
      </c>
      <c r="N1366" s="50">
        <v>1.0</v>
      </c>
      <c r="O1366" s="50">
        <v>4.0</v>
      </c>
      <c r="P1366" s="50">
        <v>1.0</v>
      </c>
      <c r="Q1366" s="50"/>
      <c r="R1366" s="50"/>
      <c r="S1366" s="50"/>
      <c r="T1366" s="50"/>
      <c r="U1366" s="50"/>
      <c r="V1366" s="50"/>
      <c r="W1366" s="50"/>
      <c r="X1366" s="50"/>
      <c r="Y1366" s="50"/>
      <c r="Z1366" s="50"/>
      <c r="AA1366" s="50"/>
      <c r="AB1366" s="50"/>
      <c r="AC1366" s="50"/>
      <c r="AD1366" s="50"/>
      <c r="AE1366" s="50"/>
      <c r="AF1366" s="50"/>
      <c r="AI1366" s="312"/>
      <c r="AJ1366" s="313"/>
      <c r="AK1366" s="319"/>
      <c r="AL1366" s="315"/>
      <c r="AM1366" s="315"/>
      <c r="AN1366" s="315"/>
      <c r="AO1366" s="315"/>
    </row>
    <row r="1367">
      <c r="B1367" s="316" t="s">
        <v>2846</v>
      </c>
      <c r="C1367" s="50">
        <v>3.0</v>
      </c>
      <c r="D1367" s="50">
        <v>1.0</v>
      </c>
      <c r="E1367" s="50">
        <v>8.0</v>
      </c>
      <c r="F1367" s="50">
        <v>69.0</v>
      </c>
      <c r="G1367" s="50">
        <v>11.0</v>
      </c>
      <c r="H1367" s="50">
        <v>3.0</v>
      </c>
      <c r="I1367" s="50">
        <v>8.0</v>
      </c>
      <c r="J1367" s="50">
        <v>6.0</v>
      </c>
      <c r="K1367" s="50">
        <v>17.0</v>
      </c>
      <c r="L1367" s="50">
        <v>4.0</v>
      </c>
      <c r="O1367" s="50">
        <v>8.0</v>
      </c>
      <c r="P1367" s="50">
        <v>1.0</v>
      </c>
      <c r="Q1367" s="50">
        <v>2.0</v>
      </c>
      <c r="R1367" s="50">
        <v>1.0</v>
      </c>
      <c r="S1367" s="50">
        <v>1.0</v>
      </c>
      <c r="T1367" s="50"/>
      <c r="U1367" s="50"/>
      <c r="V1367" s="50"/>
      <c r="W1367" s="50"/>
      <c r="X1367" s="50"/>
      <c r="Y1367" s="50"/>
      <c r="Z1367" s="50"/>
      <c r="AA1367" s="50"/>
      <c r="AB1367" s="50"/>
      <c r="AC1367" s="50"/>
      <c r="AD1367" s="50"/>
      <c r="AE1367" s="50"/>
      <c r="AF1367" s="50"/>
      <c r="AI1367" s="312"/>
      <c r="AJ1367" s="313"/>
      <c r="AK1367" s="319"/>
      <c r="AL1367" s="315"/>
    </row>
    <row r="1368">
      <c r="B1368" s="316" t="s">
        <v>2847</v>
      </c>
      <c r="C1368" s="50">
        <v>6.0</v>
      </c>
      <c r="D1368" s="50">
        <v>3.0</v>
      </c>
      <c r="F1368" s="50">
        <v>122.0</v>
      </c>
      <c r="G1368" s="50">
        <v>11.0</v>
      </c>
      <c r="H1368" s="50">
        <v>1.0</v>
      </c>
      <c r="I1368" s="50">
        <v>21.0</v>
      </c>
      <c r="J1368" s="50">
        <v>3.0</v>
      </c>
      <c r="K1368" s="50">
        <v>30.0</v>
      </c>
      <c r="L1368" s="50">
        <v>4.0</v>
      </c>
      <c r="N1368" s="50">
        <v>7.0</v>
      </c>
      <c r="O1368" s="50">
        <v>1.0</v>
      </c>
      <c r="Q1368" s="50">
        <v>7.0</v>
      </c>
      <c r="R1368" s="50">
        <v>2.0</v>
      </c>
      <c r="S1368" s="50">
        <v>3.0</v>
      </c>
      <c r="T1368" s="50">
        <v>1.0</v>
      </c>
      <c r="U1368" s="50">
        <v>1.0</v>
      </c>
      <c r="V1368" s="50"/>
      <c r="W1368" s="50"/>
      <c r="X1368" s="50"/>
      <c r="Y1368" s="50"/>
      <c r="Z1368" s="50"/>
      <c r="AA1368" s="50"/>
      <c r="AB1368" s="50"/>
      <c r="AC1368" s="50"/>
      <c r="AD1368" s="50"/>
      <c r="AE1368" s="50"/>
      <c r="AF1368" s="50"/>
      <c r="AI1368" s="312"/>
      <c r="AJ1368" s="313"/>
      <c r="AK1368" s="319"/>
      <c r="AL1368" s="315"/>
    </row>
    <row r="1369">
      <c r="B1369" s="316" t="s">
        <v>2848</v>
      </c>
      <c r="C1369" s="50">
        <v>13.0</v>
      </c>
      <c r="D1369" s="50">
        <v>6.0</v>
      </c>
      <c r="E1369" s="50">
        <v>1.0</v>
      </c>
      <c r="F1369" s="50">
        <v>11.0</v>
      </c>
      <c r="G1369" s="50">
        <v>1.0</v>
      </c>
      <c r="I1369" s="50">
        <v>1.0</v>
      </c>
      <c r="K1369" s="50">
        <v>7.0</v>
      </c>
      <c r="N1369" s="50">
        <v>3.0</v>
      </c>
      <c r="O1369" s="50">
        <v>1.0</v>
      </c>
      <c r="U1369" s="50">
        <v>1.0</v>
      </c>
      <c r="V1369" s="50"/>
      <c r="W1369" s="50"/>
      <c r="X1369" s="50"/>
      <c r="Y1369" s="50"/>
      <c r="Z1369" s="50"/>
      <c r="AA1369" s="50"/>
      <c r="AB1369" s="50"/>
      <c r="AC1369" s="50"/>
      <c r="AD1369" s="50"/>
      <c r="AE1369" s="50"/>
      <c r="AF1369" s="50"/>
      <c r="AI1369" s="312"/>
      <c r="AJ1369" s="313"/>
      <c r="AK1369" s="319"/>
      <c r="AL1369" s="315"/>
    </row>
    <row r="1370">
      <c r="B1370" s="50" t="s">
        <v>2849</v>
      </c>
      <c r="C1370" s="50">
        <v>13.0</v>
      </c>
      <c r="D1370" s="50">
        <v>15.0</v>
      </c>
      <c r="E1370" s="50">
        <v>3.0</v>
      </c>
      <c r="F1370" s="50">
        <v>42.0</v>
      </c>
      <c r="G1370" s="50">
        <v>8.0</v>
      </c>
      <c r="H1370" s="50">
        <v>2.0</v>
      </c>
      <c r="I1370" s="50">
        <v>25.0</v>
      </c>
      <c r="J1370" s="50">
        <v>3.0</v>
      </c>
      <c r="K1370" s="50">
        <v>15.0</v>
      </c>
      <c r="L1370" s="50">
        <v>6.0</v>
      </c>
      <c r="M1370" s="50">
        <v>1.0</v>
      </c>
      <c r="N1370" s="50">
        <v>5.0</v>
      </c>
      <c r="O1370" s="50">
        <v>1.0</v>
      </c>
      <c r="Q1370" s="50">
        <v>1.0</v>
      </c>
      <c r="S1370" s="50">
        <v>1.0</v>
      </c>
      <c r="V1370" s="50">
        <v>1.0</v>
      </c>
      <c r="W1370" s="50">
        <v>1.0</v>
      </c>
      <c r="X1370" s="50"/>
      <c r="Y1370" s="50"/>
      <c r="Z1370" s="50"/>
      <c r="AA1370" s="50"/>
      <c r="AB1370" s="50"/>
      <c r="AC1370" s="50"/>
      <c r="AD1370" s="50"/>
      <c r="AE1370" s="50"/>
      <c r="AF1370" s="50"/>
      <c r="AI1370" s="312"/>
      <c r="AJ1370" s="313"/>
      <c r="AK1370" s="319"/>
      <c r="AL1370" s="315"/>
    </row>
    <row r="1371">
      <c r="B1371" s="320">
        <v>43739.0</v>
      </c>
      <c r="C1371" s="50">
        <v>13.0</v>
      </c>
      <c r="D1371" s="50">
        <v>10.0</v>
      </c>
      <c r="E1371" s="50">
        <v>1.0</v>
      </c>
      <c r="F1371" s="50">
        <v>17.0</v>
      </c>
      <c r="G1371" s="50">
        <v>13.0</v>
      </c>
      <c r="H1371" s="50">
        <v>2.0</v>
      </c>
      <c r="I1371" s="50">
        <v>7.0</v>
      </c>
      <c r="J1371" s="50">
        <v>1.0</v>
      </c>
      <c r="K1371" s="50">
        <v>5.0</v>
      </c>
      <c r="L1371" s="50">
        <v>5.0</v>
      </c>
      <c r="M1371" s="50">
        <v>6.0</v>
      </c>
      <c r="N1371" s="50">
        <v>5.0</v>
      </c>
      <c r="U1371" s="50">
        <v>1.0</v>
      </c>
      <c r="W1371" s="50">
        <v>1.0</v>
      </c>
      <c r="X1371" s="50">
        <v>1.0</v>
      </c>
      <c r="Y1371" s="50">
        <v>1.0</v>
      </c>
      <c r="Z1371" s="50">
        <v>1.0</v>
      </c>
      <c r="AA1371" s="50"/>
      <c r="AB1371" s="50"/>
      <c r="AC1371" s="50"/>
      <c r="AD1371" s="50"/>
      <c r="AE1371" s="50"/>
      <c r="AF1371" s="50"/>
      <c r="AI1371" s="312"/>
      <c r="AJ1371" s="313"/>
      <c r="AK1371" s="319"/>
      <c r="AL1371" s="315"/>
      <c r="AM1371" s="315"/>
      <c r="AN1371" s="315"/>
      <c r="AO1371" s="315"/>
    </row>
    <row r="1372">
      <c r="B1372" s="320">
        <v>43770.0</v>
      </c>
      <c r="C1372" s="50">
        <v>6.0</v>
      </c>
      <c r="D1372" s="50">
        <v>7.0</v>
      </c>
      <c r="E1372" s="50">
        <v>2.0</v>
      </c>
      <c r="F1372" s="50">
        <v>9.0</v>
      </c>
      <c r="G1372" s="50">
        <v>7.0</v>
      </c>
      <c r="I1372" s="50">
        <v>5.0</v>
      </c>
      <c r="K1372" s="50">
        <v>2.0</v>
      </c>
      <c r="L1372" s="50">
        <v>1.0</v>
      </c>
      <c r="M1372" s="50">
        <v>3.0</v>
      </c>
      <c r="N1372" s="50">
        <v>2.0</v>
      </c>
      <c r="AA1372" s="50">
        <v>4.0</v>
      </c>
      <c r="AB1372" s="50">
        <v>1.0</v>
      </c>
      <c r="AC1372" s="50">
        <v>1.0</v>
      </c>
      <c r="AD1372" s="50"/>
      <c r="AE1372" s="50"/>
      <c r="AF1372" s="50"/>
      <c r="AI1372" s="312"/>
      <c r="AJ1372" s="313"/>
      <c r="AK1372" s="319"/>
      <c r="AL1372" s="315"/>
      <c r="AM1372" s="315"/>
      <c r="AN1372" s="315"/>
      <c r="AO1372" s="315"/>
    </row>
    <row r="1373">
      <c r="B1373" s="320">
        <v>43800.0</v>
      </c>
      <c r="C1373" s="50">
        <v>9.0</v>
      </c>
      <c r="D1373" s="50">
        <v>13.0</v>
      </c>
      <c r="F1373" s="50">
        <v>10.0</v>
      </c>
      <c r="G1373" s="50">
        <v>3.0</v>
      </c>
      <c r="H1373" s="50">
        <v>1.0</v>
      </c>
      <c r="I1373" s="50">
        <v>3.0</v>
      </c>
      <c r="K1373" s="50">
        <v>4.0</v>
      </c>
      <c r="L1373" s="50">
        <v>2.0</v>
      </c>
      <c r="M1373" s="50">
        <v>6.0</v>
      </c>
      <c r="N1373" s="50">
        <v>1.0</v>
      </c>
      <c r="W1373" s="50">
        <v>5.0</v>
      </c>
      <c r="AA1373" s="50">
        <v>1.0</v>
      </c>
      <c r="AD1373" s="50">
        <v>1.0</v>
      </c>
      <c r="AE1373" s="50">
        <v>1.0</v>
      </c>
      <c r="AI1373" s="312"/>
      <c r="AJ1373" s="313"/>
      <c r="AK1373" s="319"/>
      <c r="AL1373" s="315"/>
    </row>
    <row r="1374">
      <c r="B1374" s="320">
        <v>43831.0</v>
      </c>
      <c r="C1374" s="50">
        <v>3.0</v>
      </c>
      <c r="D1374" s="50">
        <v>7.0</v>
      </c>
      <c r="F1374" s="50">
        <v>14.0</v>
      </c>
      <c r="G1374" s="50">
        <v>6.0</v>
      </c>
      <c r="H1374" s="50"/>
      <c r="I1374" s="50"/>
      <c r="K1374" s="50"/>
      <c r="L1374" s="50"/>
      <c r="M1374" s="50">
        <v>1.0</v>
      </c>
      <c r="N1374" s="50">
        <v>1.0</v>
      </c>
      <c r="W1374" s="50">
        <v>5.0</v>
      </c>
      <c r="AA1374" s="50">
        <v>1.0</v>
      </c>
      <c r="AD1374" s="50">
        <v>1.0</v>
      </c>
      <c r="AI1374" s="317"/>
      <c r="AJ1374" s="313"/>
      <c r="AK1374" s="314"/>
      <c r="AL1374" s="315"/>
    </row>
    <row r="1375">
      <c r="B1375" s="320">
        <v>43862.0</v>
      </c>
      <c r="C1375" s="50">
        <v>6.0</v>
      </c>
      <c r="D1375" s="50">
        <v>6.0</v>
      </c>
      <c r="F1375" s="50">
        <v>8.0</v>
      </c>
      <c r="G1375" s="50">
        <v>3.0</v>
      </c>
      <c r="H1375" s="50"/>
      <c r="I1375" s="50"/>
      <c r="K1375" s="50"/>
      <c r="L1375" s="50"/>
      <c r="M1375" s="50"/>
      <c r="N1375" s="50"/>
      <c r="O1375" s="50">
        <v>1.0</v>
      </c>
      <c r="W1375" s="50">
        <v>3.0</v>
      </c>
      <c r="AA1375" s="50"/>
      <c r="AF1375" s="50">
        <v>1.0</v>
      </c>
      <c r="AI1375" s="317"/>
      <c r="AJ1375" s="313"/>
      <c r="AK1375" s="314"/>
      <c r="AL1375" s="315"/>
      <c r="AM1375" s="315"/>
      <c r="AN1375" s="315"/>
      <c r="AO1375" s="315"/>
    </row>
    <row r="1376">
      <c r="B1376" s="320">
        <v>43891.0</v>
      </c>
      <c r="C1376" s="50">
        <v>1.0</v>
      </c>
      <c r="D1376" s="50">
        <v>2.0</v>
      </c>
      <c r="F1376" s="50">
        <v>3.0</v>
      </c>
      <c r="G1376" s="50">
        <v>2.0</v>
      </c>
      <c r="H1376" s="50"/>
      <c r="I1376" s="50"/>
      <c r="K1376" s="50"/>
      <c r="L1376" s="50"/>
      <c r="M1376" s="50"/>
      <c r="N1376" s="50"/>
      <c r="O1376" s="50"/>
      <c r="W1376" s="50">
        <v>10.0</v>
      </c>
      <c r="AA1376" s="50"/>
      <c r="AF1376" s="50"/>
      <c r="AI1376" s="317"/>
      <c r="AJ1376" s="313"/>
      <c r="AK1376" s="314"/>
      <c r="AL1376" s="315"/>
      <c r="AM1376" s="315"/>
      <c r="AN1376" s="315"/>
      <c r="AO1376" s="315"/>
    </row>
    <row r="1377">
      <c r="B1377" s="320">
        <v>43922.0</v>
      </c>
      <c r="C1377" s="50"/>
      <c r="D1377" s="50">
        <v>1.0</v>
      </c>
      <c r="F1377" s="50"/>
      <c r="G1377" s="50"/>
      <c r="H1377" s="50"/>
      <c r="I1377" s="50"/>
      <c r="K1377" s="50"/>
      <c r="L1377" s="50"/>
      <c r="M1377" s="50"/>
      <c r="N1377" s="50"/>
      <c r="O1377" s="50"/>
      <c r="W1377" s="50"/>
      <c r="AA1377" s="50"/>
      <c r="AF1377" s="50"/>
      <c r="AI1377" s="317"/>
      <c r="AJ1377" s="313"/>
      <c r="AK1377" s="314"/>
      <c r="AL1377" s="315"/>
      <c r="AM1377" s="315"/>
      <c r="AN1377" s="315"/>
      <c r="AO1377" s="315"/>
    </row>
    <row r="1378">
      <c r="AI1378" s="317"/>
      <c r="AJ1378" s="313"/>
      <c r="AK1378" s="314"/>
      <c r="AL1378" s="318"/>
      <c r="AM1378" s="318"/>
      <c r="AN1378" s="318"/>
      <c r="AO1378" s="318"/>
    </row>
    <row r="1379">
      <c r="A1379" s="69"/>
      <c r="B1379" s="69"/>
      <c r="C1379" s="69">
        <f t="shared" ref="C1379:AF1379" si="1759">SUM(C1350:C1378)</f>
        <v>95</v>
      </c>
      <c r="D1379" s="69">
        <f t="shared" si="1759"/>
        <v>91</v>
      </c>
      <c r="E1379" s="69">
        <f t="shared" si="1759"/>
        <v>401</v>
      </c>
      <c r="F1379" s="69">
        <f t="shared" si="1759"/>
        <v>452</v>
      </c>
      <c r="G1379" s="69">
        <f t="shared" si="1759"/>
        <v>100</v>
      </c>
      <c r="H1379" s="69">
        <f t="shared" si="1759"/>
        <v>18</v>
      </c>
      <c r="I1379" s="69">
        <f t="shared" si="1759"/>
        <v>76</v>
      </c>
      <c r="J1379" s="69">
        <f t="shared" si="1759"/>
        <v>18</v>
      </c>
      <c r="K1379" s="69">
        <f t="shared" si="1759"/>
        <v>91</v>
      </c>
      <c r="L1379" s="69">
        <f t="shared" si="1759"/>
        <v>23</v>
      </c>
      <c r="M1379" s="69">
        <f t="shared" si="1759"/>
        <v>18</v>
      </c>
      <c r="N1379" s="69">
        <f t="shared" si="1759"/>
        <v>25</v>
      </c>
      <c r="O1379" s="69">
        <f t="shared" si="1759"/>
        <v>16</v>
      </c>
      <c r="P1379" s="69">
        <f t="shared" si="1759"/>
        <v>2</v>
      </c>
      <c r="Q1379" s="69">
        <f t="shared" si="1759"/>
        <v>10</v>
      </c>
      <c r="R1379" s="69">
        <f t="shared" si="1759"/>
        <v>3</v>
      </c>
      <c r="S1379" s="69">
        <f t="shared" si="1759"/>
        <v>5</v>
      </c>
      <c r="T1379" s="69">
        <f t="shared" si="1759"/>
        <v>1</v>
      </c>
      <c r="U1379" s="69">
        <f t="shared" si="1759"/>
        <v>3</v>
      </c>
      <c r="V1379" s="69">
        <f t="shared" si="1759"/>
        <v>1</v>
      </c>
      <c r="W1379" s="69">
        <f t="shared" si="1759"/>
        <v>25</v>
      </c>
      <c r="X1379" s="69">
        <f t="shared" si="1759"/>
        <v>1</v>
      </c>
      <c r="Y1379" s="69">
        <f t="shared" si="1759"/>
        <v>1</v>
      </c>
      <c r="Z1379" s="69">
        <f t="shared" si="1759"/>
        <v>1</v>
      </c>
      <c r="AA1379" s="69">
        <f t="shared" si="1759"/>
        <v>6</v>
      </c>
      <c r="AB1379" s="69">
        <f t="shared" si="1759"/>
        <v>1</v>
      </c>
      <c r="AC1379" s="69">
        <f t="shared" si="1759"/>
        <v>1</v>
      </c>
      <c r="AD1379" s="69">
        <f t="shared" si="1759"/>
        <v>2</v>
      </c>
      <c r="AE1379" s="69">
        <f t="shared" si="1759"/>
        <v>1</v>
      </c>
      <c r="AF1379" s="69">
        <f t="shared" si="1759"/>
        <v>1</v>
      </c>
      <c r="AG1379" s="69"/>
      <c r="AH1379" s="69">
        <f>SUM(C1379:AG1379)</f>
        <v>1489</v>
      </c>
      <c r="AI1379" s="317"/>
      <c r="AJ1379" s="313"/>
      <c r="AK1379" s="314"/>
      <c r="AL1379" s="318"/>
      <c r="AP1379" s="69"/>
      <c r="AQ1379" s="69"/>
      <c r="AR1379" s="69"/>
      <c r="AS1379" s="69"/>
      <c r="AT1379" s="69"/>
      <c r="AU1379" s="69"/>
      <c r="AV1379" s="69"/>
      <c r="AW1379" s="69"/>
      <c r="AX1379" s="69"/>
      <c r="AY1379" s="69"/>
      <c r="AZ1379" s="69"/>
      <c r="BA1379" s="69"/>
      <c r="BB1379" s="69"/>
    </row>
    <row r="1382">
      <c r="A1382" s="114" t="s">
        <v>837</v>
      </c>
      <c r="B1382" s="115" t="s">
        <v>839</v>
      </c>
      <c r="C1382" s="116" t="s">
        <v>840</v>
      </c>
      <c r="D1382" s="116" t="s">
        <v>841</v>
      </c>
      <c r="E1382" s="116"/>
      <c r="F1382" s="116" t="s">
        <v>843</v>
      </c>
      <c r="G1382" s="117" t="s">
        <v>844</v>
      </c>
      <c r="H1382" s="116" t="s">
        <v>845</v>
      </c>
      <c r="I1382" s="116" t="s">
        <v>846</v>
      </c>
      <c r="J1382" s="116" t="s">
        <v>847</v>
      </c>
      <c r="K1382" s="116" t="s">
        <v>849</v>
      </c>
      <c r="L1382" s="116" t="s">
        <v>850</v>
      </c>
      <c r="M1382" s="118" t="s">
        <v>851</v>
      </c>
      <c r="N1382" s="118" t="s">
        <v>852</v>
      </c>
      <c r="O1382" s="118" t="s">
        <v>854</v>
      </c>
      <c r="P1382" s="118" t="s">
        <v>855</v>
      </c>
      <c r="Q1382" s="118" t="s">
        <v>856</v>
      </c>
      <c r="R1382" s="118" t="s">
        <v>857</v>
      </c>
      <c r="S1382" s="118" t="s">
        <v>858</v>
      </c>
      <c r="T1382" s="118" t="s">
        <v>859</v>
      </c>
      <c r="U1382" s="118" t="s">
        <v>860</v>
      </c>
      <c r="V1382" s="118" t="s">
        <v>861</v>
      </c>
      <c r="W1382" s="118" t="s">
        <v>862</v>
      </c>
      <c r="X1382" s="120" t="s">
        <v>863</v>
      </c>
      <c r="Y1382" s="50" t="s">
        <v>864</v>
      </c>
      <c r="Z1382" s="118" t="s">
        <v>865</v>
      </c>
      <c r="AA1382" s="118" t="s">
        <v>866</v>
      </c>
      <c r="AB1382" s="118" t="s">
        <v>867</v>
      </c>
      <c r="AC1382" s="118" t="s">
        <v>868</v>
      </c>
      <c r="AD1382" s="118" t="s">
        <v>869</v>
      </c>
      <c r="AE1382" s="118" t="s">
        <v>870</v>
      </c>
      <c r="AF1382" s="118" t="s">
        <v>871</v>
      </c>
    </row>
    <row r="1383">
      <c r="B1383" s="316" t="s">
        <v>2829</v>
      </c>
      <c r="C1383" s="50">
        <f t="shared" ref="C1383:C1410" si="1760">C1350</f>
        <v>1</v>
      </c>
    </row>
    <row r="1384">
      <c r="B1384" s="316" t="s">
        <v>2830</v>
      </c>
      <c r="C1384" s="50">
        <f t="shared" si="1760"/>
        <v>1</v>
      </c>
    </row>
    <row r="1385">
      <c r="B1385" s="316" t="s">
        <v>2831</v>
      </c>
      <c r="C1385" s="50" t="str">
        <f t="shared" si="1760"/>
        <v/>
      </c>
      <c r="D1385" s="50">
        <f t="shared" ref="D1385:D1410" si="1761">D1352</f>
        <v>1</v>
      </c>
      <c r="AI1385" s="69"/>
      <c r="AJ1385" s="69"/>
      <c r="AK1385" s="69"/>
      <c r="AL1385" s="69"/>
      <c r="AM1385" s="69"/>
      <c r="AN1385" s="69"/>
      <c r="AO1385" s="69"/>
    </row>
    <row r="1386">
      <c r="B1386" s="316" t="s">
        <v>2832</v>
      </c>
      <c r="C1386" s="50" t="str">
        <f t="shared" si="1760"/>
        <v/>
      </c>
      <c r="D1386" s="50">
        <f t="shared" si="1761"/>
        <v>1</v>
      </c>
    </row>
    <row r="1387">
      <c r="B1387" s="316" t="s">
        <v>2833</v>
      </c>
      <c r="C1387" s="50">
        <f t="shared" si="1760"/>
        <v>1</v>
      </c>
      <c r="D1387" s="50">
        <f t="shared" si="1761"/>
        <v>1</v>
      </c>
    </row>
    <row r="1388">
      <c r="B1388" s="316" t="s">
        <v>2834</v>
      </c>
      <c r="C1388" s="50" t="str">
        <f t="shared" si="1760"/>
        <v/>
      </c>
      <c r="D1388" s="50">
        <f t="shared" si="1761"/>
        <v>1</v>
      </c>
    </row>
    <row r="1389">
      <c r="B1389" s="316" t="s">
        <v>2835</v>
      </c>
      <c r="C1389" s="50" t="str">
        <f t="shared" si="1760"/>
        <v/>
      </c>
      <c r="D1389" s="50">
        <f t="shared" si="1761"/>
        <v>1</v>
      </c>
    </row>
    <row r="1390">
      <c r="B1390" s="316" t="s">
        <v>2836</v>
      </c>
      <c r="C1390" s="50">
        <f t="shared" si="1760"/>
        <v>1</v>
      </c>
      <c r="D1390" s="50" t="str">
        <f t="shared" si="1761"/>
        <v/>
      </c>
    </row>
    <row r="1391">
      <c r="B1391" s="316" t="s">
        <v>2837</v>
      </c>
      <c r="C1391" s="50">
        <f t="shared" si="1760"/>
        <v>1</v>
      </c>
      <c r="D1391" s="50">
        <f t="shared" si="1761"/>
        <v>1</v>
      </c>
    </row>
    <row r="1392">
      <c r="B1392" s="316" t="s">
        <v>2838</v>
      </c>
      <c r="C1392" s="50">
        <f t="shared" si="1760"/>
        <v>1</v>
      </c>
      <c r="D1392" s="50">
        <f t="shared" si="1761"/>
        <v>1</v>
      </c>
    </row>
    <row r="1393">
      <c r="B1393" s="316" t="s">
        <v>2839</v>
      </c>
      <c r="C1393" s="50">
        <f t="shared" si="1760"/>
        <v>1</v>
      </c>
      <c r="D1393" s="50">
        <f t="shared" si="1761"/>
        <v>1</v>
      </c>
      <c r="F1393" s="50">
        <f t="shared" ref="F1393:F1404" si="1762">F1360</f>
        <v>2</v>
      </c>
    </row>
    <row r="1394">
      <c r="B1394" s="316" t="s">
        <v>2840</v>
      </c>
      <c r="C1394" s="50" t="str">
        <f t="shared" si="1760"/>
        <v/>
      </c>
      <c r="D1394" s="50" t="str">
        <f t="shared" si="1761"/>
        <v/>
      </c>
      <c r="F1394" s="50">
        <f t="shared" si="1762"/>
        <v>10</v>
      </c>
    </row>
    <row r="1395">
      <c r="B1395" s="316" t="s">
        <v>2841</v>
      </c>
      <c r="C1395" s="50">
        <f t="shared" si="1760"/>
        <v>1</v>
      </c>
      <c r="D1395" s="50">
        <f t="shared" si="1761"/>
        <v>4</v>
      </c>
      <c r="F1395" s="50">
        <f t="shared" si="1762"/>
        <v>12</v>
      </c>
      <c r="G1395" s="50">
        <f t="shared" ref="G1395:G1404" si="1763">G1362</f>
        <v>2</v>
      </c>
    </row>
    <row r="1396">
      <c r="B1396" s="316" t="s">
        <v>2842</v>
      </c>
      <c r="C1396" s="50">
        <f t="shared" si="1760"/>
        <v>3</v>
      </c>
      <c r="D1396" s="50" t="str">
        <f t="shared" si="1761"/>
        <v/>
      </c>
      <c r="F1396" s="50">
        <f t="shared" si="1762"/>
        <v>25</v>
      </c>
      <c r="G1396" s="50">
        <f t="shared" si="1763"/>
        <v>5</v>
      </c>
      <c r="H1396" s="50">
        <f t="shared" ref="H1396:H1404" si="1764">H1363</f>
        <v>2</v>
      </c>
    </row>
    <row r="1397">
      <c r="B1397" s="316" t="s">
        <v>2843</v>
      </c>
      <c r="C1397" s="50">
        <f t="shared" si="1760"/>
        <v>4</v>
      </c>
      <c r="D1397" s="50">
        <f t="shared" si="1761"/>
        <v>5</v>
      </c>
      <c r="F1397" s="50">
        <f t="shared" si="1762"/>
        <v>40</v>
      </c>
      <c r="G1397" s="50">
        <f t="shared" si="1763"/>
        <v>11</v>
      </c>
      <c r="H1397" s="50">
        <f t="shared" si="1764"/>
        <v>4</v>
      </c>
    </row>
    <row r="1398">
      <c r="B1398" s="316" t="s">
        <v>2844</v>
      </c>
      <c r="C1398" s="50">
        <f t="shared" si="1760"/>
        <v>2</v>
      </c>
      <c r="D1398" s="50">
        <f t="shared" si="1761"/>
        <v>2</v>
      </c>
      <c r="F1398" s="50">
        <f t="shared" si="1762"/>
        <v>25</v>
      </c>
      <c r="G1398" s="50">
        <f t="shared" si="1763"/>
        <v>9</v>
      </c>
      <c r="H1398" s="50" t="str">
        <f t="shared" si="1764"/>
        <v/>
      </c>
      <c r="I1398" s="50">
        <f t="shared" ref="I1398:J1398" si="1765">I1365</f>
        <v>1</v>
      </c>
      <c r="J1398" s="50">
        <f t="shared" si="1765"/>
        <v>1</v>
      </c>
    </row>
    <row r="1399">
      <c r="B1399" s="316" t="s">
        <v>2845</v>
      </c>
      <c r="C1399" s="50">
        <f t="shared" si="1760"/>
        <v>5</v>
      </c>
      <c r="D1399" s="50">
        <f t="shared" si="1761"/>
        <v>1</v>
      </c>
      <c r="F1399" s="50">
        <f t="shared" si="1762"/>
        <v>33</v>
      </c>
      <c r="G1399" s="50">
        <f t="shared" si="1763"/>
        <v>8</v>
      </c>
      <c r="H1399" s="50">
        <f t="shared" si="1764"/>
        <v>3</v>
      </c>
      <c r="I1399" s="50">
        <f t="shared" ref="I1399:P1399" si="1766">I1366</f>
        <v>5</v>
      </c>
      <c r="J1399" s="50">
        <f t="shared" si="1766"/>
        <v>4</v>
      </c>
      <c r="K1399" s="50">
        <f t="shared" si="1766"/>
        <v>11</v>
      </c>
      <c r="L1399" s="50">
        <f t="shared" si="1766"/>
        <v>1</v>
      </c>
      <c r="M1399" s="50">
        <f t="shared" si="1766"/>
        <v>1</v>
      </c>
      <c r="N1399" s="50">
        <f t="shared" si="1766"/>
        <v>1</v>
      </c>
      <c r="O1399" s="50">
        <f t="shared" si="1766"/>
        <v>4</v>
      </c>
      <c r="P1399" s="50">
        <f t="shared" si="1766"/>
        <v>1</v>
      </c>
      <c r="Q1399" s="50"/>
      <c r="R1399" s="50"/>
      <c r="S1399" s="50"/>
      <c r="T1399" s="50"/>
      <c r="U1399" s="50"/>
      <c r="V1399" s="50"/>
      <c r="W1399" s="50"/>
      <c r="X1399" s="50"/>
      <c r="Y1399" s="50"/>
      <c r="Z1399" s="50"/>
      <c r="AA1399" s="50"/>
      <c r="AB1399" s="50"/>
      <c r="AC1399" s="50"/>
      <c r="AD1399" s="50"/>
      <c r="AE1399" s="50"/>
      <c r="AF1399" s="50"/>
    </row>
    <row r="1400">
      <c r="B1400" s="316" t="s">
        <v>2846</v>
      </c>
      <c r="C1400" s="50">
        <f t="shared" si="1760"/>
        <v>3</v>
      </c>
      <c r="D1400" s="50">
        <f t="shared" si="1761"/>
        <v>1</v>
      </c>
      <c r="F1400" s="50">
        <f t="shared" si="1762"/>
        <v>69</v>
      </c>
      <c r="G1400" s="50">
        <f t="shared" si="1763"/>
        <v>11</v>
      </c>
      <c r="H1400" s="50">
        <f t="shared" si="1764"/>
        <v>3</v>
      </c>
      <c r="I1400" s="50">
        <f t="shared" ref="I1400:S1400" si="1767">I1367</f>
        <v>8</v>
      </c>
      <c r="J1400" s="50">
        <f t="shared" si="1767"/>
        <v>6</v>
      </c>
      <c r="K1400" s="50">
        <f t="shared" si="1767"/>
        <v>17</v>
      </c>
      <c r="L1400" s="50">
        <f t="shared" si="1767"/>
        <v>4</v>
      </c>
      <c r="M1400" s="50" t="str">
        <f t="shared" si="1767"/>
        <v/>
      </c>
      <c r="N1400" s="50" t="str">
        <f t="shared" si="1767"/>
        <v/>
      </c>
      <c r="O1400" s="50">
        <f t="shared" si="1767"/>
        <v>8</v>
      </c>
      <c r="P1400" s="50">
        <f t="shared" si="1767"/>
        <v>1</v>
      </c>
      <c r="Q1400" s="50">
        <f t="shared" si="1767"/>
        <v>2</v>
      </c>
      <c r="R1400" s="50">
        <f t="shared" si="1767"/>
        <v>1</v>
      </c>
      <c r="S1400" s="50">
        <f t="shared" si="1767"/>
        <v>1</v>
      </c>
      <c r="T1400" s="50"/>
      <c r="U1400" s="50"/>
      <c r="V1400" s="50"/>
      <c r="W1400" s="50"/>
      <c r="X1400" s="50"/>
      <c r="Y1400" s="50"/>
      <c r="Z1400" s="50"/>
      <c r="AA1400" s="50"/>
      <c r="AB1400" s="50"/>
      <c r="AC1400" s="50"/>
      <c r="AD1400" s="50"/>
      <c r="AE1400" s="50"/>
      <c r="AF1400" s="50"/>
    </row>
    <row r="1401">
      <c r="B1401" s="316" t="s">
        <v>2847</v>
      </c>
      <c r="C1401" s="50">
        <f t="shared" si="1760"/>
        <v>6</v>
      </c>
      <c r="D1401" s="50">
        <f t="shared" si="1761"/>
        <v>3</v>
      </c>
      <c r="F1401" s="50">
        <f t="shared" si="1762"/>
        <v>122</v>
      </c>
      <c r="G1401" s="50">
        <f t="shared" si="1763"/>
        <v>11</v>
      </c>
      <c r="H1401" s="50">
        <f t="shared" si="1764"/>
        <v>1</v>
      </c>
      <c r="I1401" s="50">
        <f t="shared" ref="I1401:V1401" si="1768">I1368</f>
        <v>21</v>
      </c>
      <c r="J1401" s="50">
        <f t="shared" si="1768"/>
        <v>3</v>
      </c>
      <c r="K1401" s="50">
        <f t="shared" si="1768"/>
        <v>30</v>
      </c>
      <c r="L1401" s="50">
        <f t="shared" si="1768"/>
        <v>4</v>
      </c>
      <c r="M1401" s="50" t="str">
        <f t="shared" si="1768"/>
        <v/>
      </c>
      <c r="N1401" s="50">
        <f t="shared" si="1768"/>
        <v>7</v>
      </c>
      <c r="O1401" s="50">
        <f t="shared" si="1768"/>
        <v>1</v>
      </c>
      <c r="P1401" s="50" t="str">
        <f t="shared" si="1768"/>
        <v/>
      </c>
      <c r="Q1401" s="50">
        <f t="shared" si="1768"/>
        <v>7</v>
      </c>
      <c r="R1401" s="50">
        <f t="shared" si="1768"/>
        <v>2</v>
      </c>
      <c r="S1401" s="50">
        <f t="shared" si="1768"/>
        <v>3</v>
      </c>
      <c r="T1401" s="50">
        <f t="shared" si="1768"/>
        <v>1</v>
      </c>
      <c r="U1401" s="50">
        <f t="shared" si="1768"/>
        <v>1</v>
      </c>
      <c r="V1401" s="50" t="str">
        <f t="shared" si="1768"/>
        <v/>
      </c>
      <c r="W1401" s="50"/>
      <c r="X1401" s="50"/>
      <c r="Y1401" s="50"/>
      <c r="Z1401" s="50"/>
      <c r="AA1401" s="50"/>
      <c r="AB1401" s="50"/>
      <c r="AC1401" s="50"/>
      <c r="AD1401" s="50"/>
      <c r="AE1401" s="50"/>
      <c r="AF1401" s="50"/>
    </row>
    <row r="1402">
      <c r="B1402" s="316" t="s">
        <v>2848</v>
      </c>
      <c r="C1402" s="50">
        <f t="shared" si="1760"/>
        <v>13</v>
      </c>
      <c r="D1402" s="50">
        <f t="shared" si="1761"/>
        <v>6</v>
      </c>
      <c r="F1402" s="50">
        <f t="shared" si="1762"/>
        <v>11</v>
      </c>
      <c r="G1402" s="50">
        <f t="shared" si="1763"/>
        <v>1</v>
      </c>
      <c r="H1402" s="50" t="str">
        <f t="shared" si="1764"/>
        <v/>
      </c>
      <c r="I1402" s="50">
        <f t="shared" ref="I1402:V1402" si="1769">I1369</f>
        <v>1</v>
      </c>
      <c r="J1402" s="50" t="str">
        <f t="shared" si="1769"/>
        <v/>
      </c>
      <c r="K1402" s="50">
        <f t="shared" si="1769"/>
        <v>7</v>
      </c>
      <c r="L1402" s="50" t="str">
        <f t="shared" si="1769"/>
        <v/>
      </c>
      <c r="M1402" s="50" t="str">
        <f t="shared" si="1769"/>
        <v/>
      </c>
      <c r="N1402" s="50">
        <f t="shared" si="1769"/>
        <v>3</v>
      </c>
      <c r="O1402" s="50">
        <f t="shared" si="1769"/>
        <v>1</v>
      </c>
      <c r="P1402" s="50" t="str">
        <f t="shared" si="1769"/>
        <v/>
      </c>
      <c r="Q1402" s="50" t="str">
        <f t="shared" si="1769"/>
        <v/>
      </c>
      <c r="R1402" s="50" t="str">
        <f t="shared" si="1769"/>
        <v/>
      </c>
      <c r="S1402" s="50" t="str">
        <f t="shared" si="1769"/>
        <v/>
      </c>
      <c r="T1402" s="50" t="str">
        <f t="shared" si="1769"/>
        <v/>
      </c>
      <c r="U1402" s="50">
        <f t="shared" si="1769"/>
        <v>1</v>
      </c>
      <c r="V1402" s="50" t="str">
        <f t="shared" si="1769"/>
        <v/>
      </c>
      <c r="W1402" s="50"/>
      <c r="X1402" s="50"/>
      <c r="Y1402" s="50" t="str">
        <f t="shared" ref="Y1402:Z1402" si="1770">Y1369</f>
        <v/>
      </c>
      <c r="Z1402" s="50" t="str">
        <f t="shared" si="1770"/>
        <v/>
      </c>
      <c r="AA1402" s="50"/>
      <c r="AB1402" s="50"/>
      <c r="AC1402" s="50"/>
      <c r="AD1402" s="50"/>
      <c r="AE1402" s="50"/>
      <c r="AF1402" s="50"/>
    </row>
    <row r="1403">
      <c r="B1403" s="50" t="s">
        <v>2849</v>
      </c>
      <c r="C1403" s="50">
        <f t="shared" si="1760"/>
        <v>13</v>
      </c>
      <c r="D1403" s="50">
        <f t="shared" si="1761"/>
        <v>15</v>
      </c>
      <c r="F1403" s="50">
        <f t="shared" si="1762"/>
        <v>42</v>
      </c>
      <c r="G1403" s="50">
        <f t="shared" si="1763"/>
        <v>8</v>
      </c>
      <c r="H1403" s="50">
        <f t="shared" si="1764"/>
        <v>2</v>
      </c>
      <c r="I1403" s="50">
        <f t="shared" ref="I1403:Z1403" si="1771">I1370</f>
        <v>25</v>
      </c>
      <c r="J1403" s="50">
        <f t="shared" si="1771"/>
        <v>3</v>
      </c>
      <c r="K1403" s="50">
        <f t="shared" si="1771"/>
        <v>15</v>
      </c>
      <c r="L1403" s="50">
        <f t="shared" si="1771"/>
        <v>6</v>
      </c>
      <c r="M1403" s="50">
        <f t="shared" si="1771"/>
        <v>1</v>
      </c>
      <c r="N1403" s="50">
        <f t="shared" si="1771"/>
        <v>5</v>
      </c>
      <c r="O1403" s="50">
        <f t="shared" si="1771"/>
        <v>1</v>
      </c>
      <c r="P1403" s="50" t="str">
        <f t="shared" si="1771"/>
        <v/>
      </c>
      <c r="Q1403" s="50">
        <f t="shared" si="1771"/>
        <v>1</v>
      </c>
      <c r="R1403" s="50" t="str">
        <f t="shared" si="1771"/>
        <v/>
      </c>
      <c r="S1403" s="50">
        <f t="shared" si="1771"/>
        <v>1</v>
      </c>
      <c r="T1403" s="50" t="str">
        <f t="shared" si="1771"/>
        <v/>
      </c>
      <c r="U1403" s="50" t="str">
        <f t="shared" si="1771"/>
        <v/>
      </c>
      <c r="V1403" s="50">
        <f t="shared" si="1771"/>
        <v>1</v>
      </c>
      <c r="W1403" s="50">
        <f t="shared" si="1771"/>
        <v>1</v>
      </c>
      <c r="X1403" s="50" t="str">
        <f t="shared" si="1771"/>
        <v/>
      </c>
      <c r="Y1403" s="50" t="str">
        <f t="shared" si="1771"/>
        <v/>
      </c>
      <c r="Z1403" s="50" t="str">
        <f t="shared" si="1771"/>
        <v/>
      </c>
      <c r="AA1403" s="50"/>
      <c r="AB1403" s="50"/>
      <c r="AC1403" s="50"/>
      <c r="AD1403" s="50"/>
      <c r="AE1403" s="50"/>
      <c r="AF1403" s="50"/>
    </row>
    <row r="1404">
      <c r="B1404" s="320">
        <v>43739.0</v>
      </c>
      <c r="C1404" s="50">
        <f t="shared" si="1760"/>
        <v>13</v>
      </c>
      <c r="D1404" s="50">
        <f t="shared" si="1761"/>
        <v>10</v>
      </c>
      <c r="F1404" s="50">
        <f t="shared" si="1762"/>
        <v>17</v>
      </c>
      <c r="G1404" s="50">
        <f t="shared" si="1763"/>
        <v>13</v>
      </c>
      <c r="H1404" s="50">
        <f t="shared" si="1764"/>
        <v>2</v>
      </c>
      <c r="I1404" s="50">
        <v>4.0</v>
      </c>
      <c r="J1404" s="50">
        <f t="shared" ref="J1404:AE1404" si="1772">J1371</f>
        <v>1</v>
      </c>
      <c r="K1404" s="50">
        <f t="shared" si="1772"/>
        <v>5</v>
      </c>
      <c r="L1404" s="50">
        <f t="shared" si="1772"/>
        <v>5</v>
      </c>
      <c r="M1404" s="50">
        <f t="shared" si="1772"/>
        <v>6</v>
      </c>
      <c r="N1404" s="50">
        <f t="shared" si="1772"/>
        <v>5</v>
      </c>
      <c r="O1404" s="50" t="str">
        <f t="shared" si="1772"/>
        <v/>
      </c>
      <c r="P1404" s="50" t="str">
        <f t="shared" si="1772"/>
        <v/>
      </c>
      <c r="Q1404" s="50" t="str">
        <f t="shared" si="1772"/>
        <v/>
      </c>
      <c r="R1404" s="50" t="str">
        <f t="shared" si="1772"/>
        <v/>
      </c>
      <c r="S1404" s="50" t="str">
        <f t="shared" si="1772"/>
        <v/>
      </c>
      <c r="T1404" s="50" t="str">
        <f t="shared" si="1772"/>
        <v/>
      </c>
      <c r="U1404" s="50">
        <f t="shared" si="1772"/>
        <v>1</v>
      </c>
      <c r="V1404" s="50" t="str">
        <f t="shared" si="1772"/>
        <v/>
      </c>
      <c r="W1404" s="50">
        <f t="shared" si="1772"/>
        <v>1</v>
      </c>
      <c r="X1404" s="50">
        <f t="shared" si="1772"/>
        <v>1</v>
      </c>
      <c r="Y1404" s="50">
        <f t="shared" si="1772"/>
        <v>1</v>
      </c>
      <c r="Z1404" s="50">
        <f t="shared" si="1772"/>
        <v>1</v>
      </c>
      <c r="AA1404" s="50" t="str">
        <f t="shared" si="1772"/>
        <v/>
      </c>
      <c r="AB1404" s="50" t="str">
        <f t="shared" si="1772"/>
        <v/>
      </c>
      <c r="AC1404" s="50" t="str">
        <f t="shared" si="1772"/>
        <v/>
      </c>
      <c r="AD1404" s="50" t="str">
        <f t="shared" si="1772"/>
        <v/>
      </c>
      <c r="AE1404" s="50" t="str">
        <f t="shared" si="1772"/>
        <v/>
      </c>
      <c r="AF1404" s="50"/>
    </row>
    <row r="1405">
      <c r="B1405" s="320">
        <v>43770.0</v>
      </c>
      <c r="C1405" s="50">
        <f t="shared" si="1760"/>
        <v>6</v>
      </c>
      <c r="D1405" s="50">
        <f t="shared" si="1761"/>
        <v>7</v>
      </c>
      <c r="E1405" s="50">
        <f t="shared" ref="E1405:AF1405" si="1773">E1372</f>
        <v>2</v>
      </c>
      <c r="F1405" s="50">
        <f t="shared" si="1773"/>
        <v>9</v>
      </c>
      <c r="G1405" s="50">
        <f t="shared" si="1773"/>
        <v>7</v>
      </c>
      <c r="H1405" s="50" t="str">
        <f t="shared" si="1773"/>
        <v/>
      </c>
      <c r="I1405" s="50">
        <f t="shared" si="1773"/>
        <v>5</v>
      </c>
      <c r="J1405" s="50" t="str">
        <f t="shared" si="1773"/>
        <v/>
      </c>
      <c r="K1405" s="50">
        <f t="shared" si="1773"/>
        <v>2</v>
      </c>
      <c r="L1405" s="50">
        <f t="shared" si="1773"/>
        <v>1</v>
      </c>
      <c r="M1405" s="50">
        <f t="shared" si="1773"/>
        <v>3</v>
      </c>
      <c r="N1405" s="50">
        <f t="shared" si="1773"/>
        <v>2</v>
      </c>
      <c r="O1405" s="50" t="str">
        <f t="shared" si="1773"/>
        <v/>
      </c>
      <c r="P1405" s="50" t="str">
        <f t="shared" si="1773"/>
        <v/>
      </c>
      <c r="Q1405" s="50" t="str">
        <f t="shared" si="1773"/>
        <v/>
      </c>
      <c r="R1405" s="50" t="str">
        <f t="shared" si="1773"/>
        <v/>
      </c>
      <c r="S1405" s="50" t="str">
        <f t="shared" si="1773"/>
        <v/>
      </c>
      <c r="T1405" s="50" t="str">
        <f t="shared" si="1773"/>
        <v/>
      </c>
      <c r="U1405" s="50" t="str">
        <f t="shared" si="1773"/>
        <v/>
      </c>
      <c r="V1405" s="50" t="str">
        <f t="shared" si="1773"/>
        <v/>
      </c>
      <c r="W1405" s="50" t="str">
        <f t="shared" si="1773"/>
        <v/>
      </c>
      <c r="X1405" s="50" t="str">
        <f t="shared" si="1773"/>
        <v/>
      </c>
      <c r="Y1405" s="50" t="str">
        <f t="shared" si="1773"/>
        <v/>
      </c>
      <c r="Z1405" s="50" t="str">
        <f t="shared" si="1773"/>
        <v/>
      </c>
      <c r="AA1405" s="50">
        <f t="shared" si="1773"/>
        <v>4</v>
      </c>
      <c r="AB1405" s="50">
        <f t="shared" si="1773"/>
        <v>1</v>
      </c>
      <c r="AC1405" s="50">
        <f t="shared" si="1773"/>
        <v>1</v>
      </c>
      <c r="AD1405" s="50" t="str">
        <f t="shared" si="1773"/>
        <v/>
      </c>
      <c r="AE1405" s="50" t="str">
        <f t="shared" si="1773"/>
        <v/>
      </c>
      <c r="AF1405" s="50" t="str">
        <f t="shared" si="1773"/>
        <v/>
      </c>
    </row>
    <row r="1406">
      <c r="B1406" s="320">
        <v>43800.0</v>
      </c>
      <c r="C1406" s="50">
        <f t="shared" si="1760"/>
        <v>9</v>
      </c>
      <c r="D1406" s="50">
        <f t="shared" si="1761"/>
        <v>13</v>
      </c>
      <c r="E1406" s="50" t="str">
        <f t="shared" ref="E1406:AF1406" si="1774">E1373</f>
        <v/>
      </c>
      <c r="F1406" s="50">
        <f t="shared" si="1774"/>
        <v>10</v>
      </c>
      <c r="G1406" s="50">
        <f t="shared" si="1774"/>
        <v>3</v>
      </c>
      <c r="H1406" s="50">
        <f t="shared" si="1774"/>
        <v>1</v>
      </c>
      <c r="I1406" s="50">
        <f t="shared" si="1774"/>
        <v>3</v>
      </c>
      <c r="J1406" s="50" t="str">
        <f t="shared" si="1774"/>
        <v/>
      </c>
      <c r="K1406" s="50">
        <f t="shared" si="1774"/>
        <v>4</v>
      </c>
      <c r="L1406" s="50">
        <f t="shared" si="1774"/>
        <v>2</v>
      </c>
      <c r="M1406" s="50">
        <f t="shared" si="1774"/>
        <v>6</v>
      </c>
      <c r="N1406" s="50">
        <f t="shared" si="1774"/>
        <v>1</v>
      </c>
      <c r="O1406" s="50" t="str">
        <f t="shared" si="1774"/>
        <v/>
      </c>
      <c r="P1406" s="50" t="str">
        <f t="shared" si="1774"/>
        <v/>
      </c>
      <c r="Q1406" s="50" t="str">
        <f t="shared" si="1774"/>
        <v/>
      </c>
      <c r="R1406" s="50" t="str">
        <f t="shared" si="1774"/>
        <v/>
      </c>
      <c r="S1406" s="50" t="str">
        <f t="shared" si="1774"/>
        <v/>
      </c>
      <c r="T1406" s="50" t="str">
        <f t="shared" si="1774"/>
        <v/>
      </c>
      <c r="U1406" s="50" t="str">
        <f t="shared" si="1774"/>
        <v/>
      </c>
      <c r="V1406" s="50" t="str">
        <f t="shared" si="1774"/>
        <v/>
      </c>
      <c r="W1406" s="50">
        <f t="shared" si="1774"/>
        <v>5</v>
      </c>
      <c r="X1406" s="50" t="str">
        <f t="shared" si="1774"/>
        <v/>
      </c>
      <c r="Y1406" s="50" t="str">
        <f t="shared" si="1774"/>
        <v/>
      </c>
      <c r="Z1406" s="50" t="str">
        <f t="shared" si="1774"/>
        <v/>
      </c>
      <c r="AA1406" s="50">
        <f t="shared" si="1774"/>
        <v>1</v>
      </c>
      <c r="AB1406" s="50" t="str">
        <f t="shared" si="1774"/>
        <v/>
      </c>
      <c r="AC1406" s="50" t="str">
        <f t="shared" si="1774"/>
        <v/>
      </c>
      <c r="AD1406" s="50">
        <f t="shared" si="1774"/>
        <v>1</v>
      </c>
      <c r="AE1406" s="50">
        <f t="shared" si="1774"/>
        <v>1</v>
      </c>
      <c r="AF1406" s="50" t="str">
        <f t="shared" si="1774"/>
        <v/>
      </c>
    </row>
    <row r="1407">
      <c r="B1407" s="320">
        <v>43831.0</v>
      </c>
      <c r="C1407" s="50">
        <f t="shared" si="1760"/>
        <v>3</v>
      </c>
      <c r="D1407" s="50">
        <f t="shared" si="1761"/>
        <v>7</v>
      </c>
      <c r="E1407" s="50" t="str">
        <f t="shared" ref="E1407:Y1407" si="1775">E1374</f>
        <v/>
      </c>
      <c r="F1407" s="50">
        <f t="shared" si="1775"/>
        <v>14</v>
      </c>
      <c r="G1407" s="50">
        <f t="shared" si="1775"/>
        <v>6</v>
      </c>
      <c r="H1407" s="50" t="str">
        <f t="shared" si="1775"/>
        <v/>
      </c>
      <c r="I1407" s="50" t="str">
        <f t="shared" si="1775"/>
        <v/>
      </c>
      <c r="J1407" s="50" t="str">
        <f t="shared" si="1775"/>
        <v/>
      </c>
      <c r="K1407" s="50" t="str">
        <f t="shared" si="1775"/>
        <v/>
      </c>
      <c r="L1407" s="50" t="str">
        <f t="shared" si="1775"/>
        <v/>
      </c>
      <c r="M1407" s="50">
        <f t="shared" si="1775"/>
        <v>1</v>
      </c>
      <c r="N1407" s="50">
        <f t="shared" si="1775"/>
        <v>1</v>
      </c>
      <c r="O1407" s="50" t="str">
        <f t="shared" si="1775"/>
        <v/>
      </c>
      <c r="P1407" s="50" t="str">
        <f t="shared" si="1775"/>
        <v/>
      </c>
      <c r="Q1407" s="50" t="str">
        <f t="shared" si="1775"/>
        <v/>
      </c>
      <c r="R1407" s="50" t="str">
        <f t="shared" si="1775"/>
        <v/>
      </c>
      <c r="S1407" s="50" t="str">
        <f t="shared" si="1775"/>
        <v/>
      </c>
      <c r="T1407" s="50" t="str">
        <f t="shared" si="1775"/>
        <v/>
      </c>
      <c r="U1407" s="50" t="str">
        <f t="shared" si="1775"/>
        <v/>
      </c>
      <c r="V1407" s="50" t="str">
        <f t="shared" si="1775"/>
        <v/>
      </c>
      <c r="W1407" s="50">
        <f t="shared" si="1775"/>
        <v>5</v>
      </c>
      <c r="X1407" s="50" t="str">
        <f t="shared" si="1775"/>
        <v/>
      </c>
      <c r="Y1407" s="50" t="str">
        <f t="shared" si="1775"/>
        <v/>
      </c>
      <c r="Z1407" s="50"/>
      <c r="AA1407" s="50">
        <f t="shared" ref="AA1407:AF1407" si="1776">AA1374</f>
        <v>1</v>
      </c>
      <c r="AB1407" s="50" t="str">
        <f t="shared" si="1776"/>
        <v/>
      </c>
      <c r="AC1407" s="50" t="str">
        <f t="shared" si="1776"/>
        <v/>
      </c>
      <c r="AD1407" s="50">
        <f t="shared" si="1776"/>
        <v>1</v>
      </c>
      <c r="AE1407" s="50" t="str">
        <f t="shared" si="1776"/>
        <v/>
      </c>
      <c r="AF1407" s="50" t="str">
        <f t="shared" si="1776"/>
        <v/>
      </c>
    </row>
    <row r="1408">
      <c r="B1408" s="320">
        <v>43862.0</v>
      </c>
      <c r="C1408" s="50">
        <f t="shared" si="1760"/>
        <v>6</v>
      </c>
      <c r="D1408" s="50">
        <f t="shared" si="1761"/>
        <v>6</v>
      </c>
      <c r="E1408" s="50" t="str">
        <f t="shared" ref="E1408:AF1408" si="1777">E1375</f>
        <v/>
      </c>
      <c r="F1408" s="50">
        <f t="shared" si="1777"/>
        <v>8</v>
      </c>
      <c r="G1408" s="50">
        <f t="shared" si="1777"/>
        <v>3</v>
      </c>
      <c r="H1408" s="50" t="str">
        <f t="shared" si="1777"/>
        <v/>
      </c>
      <c r="I1408" s="50" t="str">
        <f t="shared" si="1777"/>
        <v/>
      </c>
      <c r="J1408" s="50" t="str">
        <f t="shared" si="1777"/>
        <v/>
      </c>
      <c r="K1408" s="50" t="str">
        <f t="shared" si="1777"/>
        <v/>
      </c>
      <c r="L1408" s="50" t="str">
        <f t="shared" si="1777"/>
        <v/>
      </c>
      <c r="M1408" s="50" t="str">
        <f t="shared" si="1777"/>
        <v/>
      </c>
      <c r="N1408" s="50" t="str">
        <f t="shared" si="1777"/>
        <v/>
      </c>
      <c r="O1408" s="50">
        <f t="shared" si="1777"/>
        <v>1</v>
      </c>
      <c r="P1408" s="50" t="str">
        <f t="shared" si="1777"/>
        <v/>
      </c>
      <c r="Q1408" s="50" t="str">
        <f t="shared" si="1777"/>
        <v/>
      </c>
      <c r="R1408" s="50" t="str">
        <f t="shared" si="1777"/>
        <v/>
      </c>
      <c r="S1408" s="50" t="str">
        <f t="shared" si="1777"/>
        <v/>
      </c>
      <c r="T1408" s="50" t="str">
        <f t="shared" si="1777"/>
        <v/>
      </c>
      <c r="U1408" s="50" t="str">
        <f t="shared" si="1777"/>
        <v/>
      </c>
      <c r="V1408" s="50" t="str">
        <f t="shared" si="1777"/>
        <v/>
      </c>
      <c r="W1408" s="50">
        <f t="shared" si="1777"/>
        <v>3</v>
      </c>
      <c r="X1408" s="50" t="str">
        <f t="shared" si="1777"/>
        <v/>
      </c>
      <c r="Y1408" s="50" t="str">
        <f t="shared" si="1777"/>
        <v/>
      </c>
      <c r="Z1408" s="50" t="str">
        <f t="shared" si="1777"/>
        <v/>
      </c>
      <c r="AA1408" s="50" t="str">
        <f t="shared" si="1777"/>
        <v/>
      </c>
      <c r="AB1408" s="50" t="str">
        <f t="shared" si="1777"/>
        <v/>
      </c>
      <c r="AC1408" s="50" t="str">
        <f t="shared" si="1777"/>
        <v/>
      </c>
      <c r="AD1408" s="50" t="str">
        <f t="shared" si="1777"/>
        <v/>
      </c>
      <c r="AE1408" s="50" t="str">
        <f t="shared" si="1777"/>
        <v/>
      </c>
      <c r="AF1408" s="50">
        <f t="shared" si="1777"/>
        <v>1</v>
      </c>
    </row>
    <row r="1409">
      <c r="B1409" s="320">
        <v>43891.0</v>
      </c>
      <c r="C1409" s="50">
        <f t="shared" si="1760"/>
        <v>1</v>
      </c>
      <c r="D1409" s="50">
        <f t="shared" si="1761"/>
        <v>2</v>
      </c>
      <c r="E1409" s="50" t="str">
        <f t="shared" ref="E1409:AE1409" si="1778">E1376</f>
        <v/>
      </c>
      <c r="F1409" s="50">
        <f t="shared" si="1778"/>
        <v>3</v>
      </c>
      <c r="G1409" s="50">
        <f t="shared" si="1778"/>
        <v>2</v>
      </c>
      <c r="H1409" s="50" t="str">
        <f t="shared" si="1778"/>
        <v/>
      </c>
      <c r="I1409" s="50" t="str">
        <f t="shared" si="1778"/>
        <v/>
      </c>
      <c r="J1409" s="50" t="str">
        <f t="shared" si="1778"/>
        <v/>
      </c>
      <c r="K1409" s="50" t="str">
        <f t="shared" si="1778"/>
        <v/>
      </c>
      <c r="L1409" s="50" t="str">
        <f t="shared" si="1778"/>
        <v/>
      </c>
      <c r="M1409" s="50" t="str">
        <f t="shared" si="1778"/>
        <v/>
      </c>
      <c r="N1409" s="50" t="str">
        <f t="shared" si="1778"/>
        <v/>
      </c>
      <c r="O1409" s="50" t="str">
        <f t="shared" si="1778"/>
        <v/>
      </c>
      <c r="P1409" s="50" t="str">
        <f t="shared" si="1778"/>
        <v/>
      </c>
      <c r="Q1409" s="50" t="str">
        <f t="shared" si="1778"/>
        <v/>
      </c>
      <c r="R1409" s="50" t="str">
        <f t="shared" si="1778"/>
        <v/>
      </c>
      <c r="S1409" s="50" t="str">
        <f t="shared" si="1778"/>
        <v/>
      </c>
      <c r="T1409" s="50" t="str">
        <f t="shared" si="1778"/>
        <v/>
      </c>
      <c r="U1409" s="50" t="str">
        <f t="shared" si="1778"/>
        <v/>
      </c>
      <c r="V1409" s="50" t="str">
        <f t="shared" si="1778"/>
        <v/>
      </c>
      <c r="W1409" s="50">
        <f t="shared" si="1778"/>
        <v>10</v>
      </c>
      <c r="X1409" s="50" t="str">
        <f t="shared" si="1778"/>
        <v/>
      </c>
      <c r="Y1409" s="50" t="str">
        <f t="shared" si="1778"/>
        <v/>
      </c>
      <c r="Z1409" s="50" t="str">
        <f t="shared" si="1778"/>
        <v/>
      </c>
      <c r="AA1409" s="50" t="str">
        <f t="shared" si="1778"/>
        <v/>
      </c>
      <c r="AB1409" s="50" t="str">
        <f t="shared" si="1778"/>
        <v/>
      </c>
      <c r="AC1409" s="50" t="str">
        <f t="shared" si="1778"/>
        <v/>
      </c>
      <c r="AD1409" s="50" t="str">
        <f t="shared" si="1778"/>
        <v/>
      </c>
      <c r="AE1409" s="50" t="str">
        <f t="shared" si="1778"/>
        <v/>
      </c>
      <c r="AF1409" s="50"/>
    </row>
    <row r="1410">
      <c r="B1410" s="320">
        <v>43922.0</v>
      </c>
      <c r="C1410" s="50" t="str">
        <f t="shared" si="1760"/>
        <v/>
      </c>
      <c r="D1410" s="50">
        <f t="shared" si="1761"/>
        <v>1</v>
      </c>
      <c r="E1410" s="50" t="str">
        <f t="shared" ref="E1410:AF1410" si="1779">E1377</f>
        <v/>
      </c>
      <c r="F1410" s="50" t="str">
        <f t="shared" si="1779"/>
        <v/>
      </c>
      <c r="G1410" s="50" t="str">
        <f t="shared" si="1779"/>
        <v/>
      </c>
      <c r="H1410" s="50" t="str">
        <f t="shared" si="1779"/>
        <v/>
      </c>
      <c r="I1410" s="50" t="str">
        <f t="shared" si="1779"/>
        <v/>
      </c>
      <c r="J1410" s="50" t="str">
        <f t="shared" si="1779"/>
        <v/>
      </c>
      <c r="K1410" s="50" t="str">
        <f t="shared" si="1779"/>
        <v/>
      </c>
      <c r="L1410" s="50" t="str">
        <f t="shared" si="1779"/>
        <v/>
      </c>
      <c r="M1410" s="50" t="str">
        <f t="shared" si="1779"/>
        <v/>
      </c>
      <c r="N1410" s="50" t="str">
        <f t="shared" si="1779"/>
        <v/>
      </c>
      <c r="O1410" s="50" t="str">
        <f t="shared" si="1779"/>
        <v/>
      </c>
      <c r="P1410" s="50" t="str">
        <f t="shared" si="1779"/>
        <v/>
      </c>
      <c r="Q1410" s="50" t="str">
        <f t="shared" si="1779"/>
        <v/>
      </c>
      <c r="R1410" s="50" t="str">
        <f t="shared" si="1779"/>
        <v/>
      </c>
      <c r="S1410" s="50" t="str">
        <f t="shared" si="1779"/>
        <v/>
      </c>
      <c r="T1410" s="50" t="str">
        <f t="shared" si="1779"/>
        <v/>
      </c>
      <c r="U1410" s="50" t="str">
        <f t="shared" si="1779"/>
        <v/>
      </c>
      <c r="V1410" s="50" t="str">
        <f t="shared" si="1779"/>
        <v/>
      </c>
      <c r="W1410" s="50" t="str">
        <f t="shared" si="1779"/>
        <v/>
      </c>
      <c r="X1410" s="50" t="str">
        <f t="shared" si="1779"/>
        <v/>
      </c>
      <c r="Y1410" s="50" t="str">
        <f t="shared" si="1779"/>
        <v/>
      </c>
      <c r="Z1410" s="50" t="str">
        <f t="shared" si="1779"/>
        <v/>
      </c>
      <c r="AA1410" s="50" t="str">
        <f t="shared" si="1779"/>
        <v/>
      </c>
      <c r="AB1410" s="50" t="str">
        <f t="shared" si="1779"/>
        <v/>
      </c>
      <c r="AC1410" s="50" t="str">
        <f t="shared" si="1779"/>
        <v/>
      </c>
      <c r="AD1410" s="50" t="str">
        <f t="shared" si="1779"/>
        <v/>
      </c>
      <c r="AE1410" s="50" t="str">
        <f t="shared" si="1779"/>
        <v/>
      </c>
      <c r="AF1410" s="50" t="str">
        <f t="shared" si="1779"/>
        <v/>
      </c>
    </row>
    <row r="1411">
      <c r="B1411" s="321"/>
    </row>
    <row r="1412">
      <c r="B1412" s="321"/>
    </row>
    <row r="1413">
      <c r="B1413" s="322"/>
    </row>
    <row r="1414">
      <c r="B1414" s="323"/>
    </row>
    <row r="1415">
      <c r="B1415" s="321"/>
    </row>
    <row r="1416">
      <c r="B1416" s="321"/>
    </row>
    <row r="1417">
      <c r="B1417" s="321"/>
    </row>
    <row r="1418">
      <c r="B1418" s="322"/>
    </row>
    <row r="1419">
      <c r="B1419" s="321"/>
    </row>
    <row r="1420">
      <c r="B1420" s="321"/>
    </row>
    <row r="1421">
      <c r="B1421" s="322"/>
    </row>
    <row r="1422">
      <c r="B1422" s="321"/>
    </row>
    <row r="1423">
      <c r="B1423" s="322"/>
    </row>
    <row r="1424">
      <c r="B1424" s="322"/>
    </row>
    <row r="1425">
      <c r="B1425" s="321"/>
    </row>
    <row r="1426">
      <c r="B1426" s="321"/>
    </row>
    <row r="1427">
      <c r="B1427" s="321"/>
    </row>
    <row r="1428">
      <c r="B1428" s="321"/>
    </row>
    <row r="1429">
      <c r="B1429" s="321"/>
    </row>
    <row r="1430">
      <c r="B1430" s="321"/>
    </row>
    <row r="1431">
      <c r="B1431" s="321"/>
    </row>
    <row r="1432">
      <c r="B1432" s="322"/>
    </row>
    <row r="1433">
      <c r="B1433" s="322"/>
    </row>
    <row r="1434">
      <c r="B1434" s="321"/>
    </row>
    <row r="1435">
      <c r="B1435" s="321"/>
    </row>
    <row r="1440">
      <c r="B1440" s="324"/>
      <c r="C1440" s="325"/>
    </row>
    <row r="1441">
      <c r="B1441" s="58"/>
      <c r="C1441" s="326"/>
    </row>
    <row r="1442">
      <c r="B1442" s="324"/>
      <c r="C1442" s="326"/>
    </row>
    <row r="1443">
      <c r="B1443" s="58"/>
      <c r="C1443" s="327"/>
    </row>
    <row r="1444">
      <c r="B1444" s="58"/>
      <c r="C1444" s="326"/>
    </row>
    <row r="1445">
      <c r="B1445" s="58"/>
      <c r="C1445" s="326"/>
    </row>
    <row r="1446">
      <c r="B1446" s="58"/>
      <c r="C1446" s="326"/>
    </row>
    <row r="1447">
      <c r="B1447" s="324"/>
      <c r="C1447" s="326"/>
    </row>
    <row r="1448">
      <c r="B1448" s="58"/>
      <c r="C1448" s="327"/>
    </row>
    <row r="1449">
      <c r="B1449" s="58"/>
      <c r="C1449" s="326"/>
    </row>
    <row r="1450">
      <c r="B1450" s="324"/>
      <c r="C1450" s="326"/>
    </row>
    <row r="1451">
      <c r="B1451" s="58"/>
      <c r="C1451" s="326"/>
    </row>
    <row r="1452">
      <c r="B1452" s="58"/>
      <c r="C1452" s="326"/>
    </row>
    <row r="1453">
      <c r="B1453" s="324"/>
      <c r="C1453" s="326"/>
    </row>
    <row r="1454">
      <c r="B1454" s="58"/>
      <c r="C1454" s="326"/>
    </row>
    <row r="1455">
      <c r="B1455" s="58"/>
      <c r="C1455" s="328"/>
    </row>
    <row r="1456">
      <c r="B1456" s="58"/>
      <c r="C1456" s="327"/>
    </row>
    <row r="1457">
      <c r="B1457" s="58"/>
      <c r="C1457" s="326"/>
    </row>
    <row r="1458">
      <c r="B1458" s="58"/>
      <c r="C1458" s="326"/>
    </row>
    <row r="1459">
      <c r="B1459" s="58"/>
      <c r="C1459" s="326"/>
    </row>
    <row r="1460">
      <c r="B1460" s="58"/>
      <c r="C1460" s="326"/>
    </row>
    <row r="1461">
      <c r="B1461" s="58"/>
      <c r="C1461" s="326"/>
    </row>
    <row r="1462">
      <c r="B1462" s="324"/>
      <c r="C1462" s="326"/>
    </row>
    <row r="1463">
      <c r="B1463" s="58"/>
      <c r="C1463" s="326"/>
    </row>
    <row r="1464">
      <c r="B1464" s="58"/>
      <c r="C1464" s="326"/>
    </row>
  </sheetData>
  <mergeCells count="22">
    <mergeCell ref="AL1349:AO1349"/>
    <mergeCell ref="AL1350:AO1350"/>
    <mergeCell ref="AL1351:AO1351"/>
    <mergeCell ref="AL1352:AO1352"/>
    <mergeCell ref="AL1353:AO1353"/>
    <mergeCell ref="AL1354:AO1354"/>
    <mergeCell ref="AL1355:AO1355"/>
    <mergeCell ref="AL1363:AO1363"/>
    <mergeCell ref="AL1367:AO1367"/>
    <mergeCell ref="AL1368:AO1368"/>
    <mergeCell ref="AL1369:AO1369"/>
    <mergeCell ref="AL1370:AO1370"/>
    <mergeCell ref="AL1373:AO1373"/>
    <mergeCell ref="AL1374:AO1374"/>
    <mergeCell ref="AL1379:AO1379"/>
    <mergeCell ref="AL1356:AO1356"/>
    <mergeCell ref="AL1357:AO1357"/>
    <mergeCell ref="AL1358:AO1358"/>
    <mergeCell ref="AL1359:AO1359"/>
    <mergeCell ref="AL1360:AO1360"/>
    <mergeCell ref="AL1361:AO1361"/>
    <mergeCell ref="AL1362:AO1362"/>
  </mergeCells>
  <conditionalFormatting sqref="AG166:AG514 AG519 AG557:AG667 AG671:AG677">
    <cfRule type="containsText" dxfId="0" priority="1" operator="containsText" text="QU">
      <formula>NOT(ISERROR(SEARCH(("QU"),(AG166))))</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7.43"/>
    <col customWidth="1" min="3" max="3" width="14.86"/>
  </cols>
  <sheetData>
    <row r="1">
      <c r="B1" t="str">
        <f>Data!A6</f>
        <v>ARGENTINA</v>
      </c>
      <c r="C1" s="52">
        <f>Data!D9</f>
        <v>45478326</v>
      </c>
    </row>
    <row r="2">
      <c r="B2" t="str">
        <f>Data!A11</f>
        <v>AUSTRALIA</v>
      </c>
      <c r="C2" s="52">
        <f>Data!D108</f>
        <v>8664607</v>
      </c>
    </row>
    <row r="3">
      <c r="B3" t="str">
        <f>Data!A112</f>
        <v>AUSTRIA</v>
      </c>
      <c r="C3" s="52">
        <f>Data!D124</f>
        <v>8858775</v>
      </c>
    </row>
    <row r="4">
      <c r="B4" t="str">
        <f>Data!A131</f>
        <v>BELGIUM</v>
      </c>
      <c r="C4" s="52">
        <f>Data!D151</f>
        <v>1415322</v>
      </c>
    </row>
    <row r="5">
      <c r="B5" t="str">
        <f>Data!A158</f>
        <v>BRITAIN</v>
      </c>
      <c r="C5" s="52">
        <f>Data!D614</f>
        <v>57428787</v>
      </c>
    </row>
    <row r="6">
      <c r="B6" t="str">
        <f>Data!A616</f>
        <v>CANADA</v>
      </c>
      <c r="C6" s="52">
        <f>Data!D720</f>
        <v>37466140</v>
      </c>
    </row>
    <row r="7">
      <c r="B7" t="str">
        <f>Data!A722</f>
        <v>CHILE</v>
      </c>
      <c r="C7" s="52">
        <f>Data!D725</f>
        <v>91773</v>
      </c>
    </row>
    <row r="8">
      <c r="B8" t="str">
        <f>Data!A727</f>
        <v>CZECHIA</v>
      </c>
      <c r="C8" s="52">
        <f>Data!D731</f>
        <v>148000</v>
      </c>
    </row>
    <row r="9">
      <c r="B9" t="str">
        <f>Data!A736</f>
        <v>FRANCE</v>
      </c>
      <c r="C9" s="52">
        <f>Data!D760</f>
        <v>11746502</v>
      </c>
    </row>
    <row r="10">
      <c r="B10" t="str">
        <f>Data!A764</f>
        <v>GERMANY</v>
      </c>
      <c r="C10" s="52">
        <f>Data!D857</f>
        <v>10113088</v>
      </c>
    </row>
    <row r="11">
      <c r="B11" t="str">
        <f>Data!A869</f>
        <v>IRELAND (Éire)</v>
      </c>
      <c r="C11" s="52">
        <f>Data!D889</f>
        <v>4894244</v>
      </c>
    </row>
    <row r="12">
      <c r="B12" t="str">
        <f>Data!A891</f>
        <v>ITALY</v>
      </c>
      <c r="C12" s="52">
        <f>Data!D969</f>
        <v>23286017</v>
      </c>
    </row>
    <row r="13">
      <c r="B13" t="str">
        <f>Data!A971</f>
        <v>JAPAN</v>
      </c>
      <c r="C13" s="52">
        <f>Data!D998</f>
        <v>12117797</v>
      </c>
    </row>
    <row r="14">
      <c r="B14" t="str">
        <f>Data!A1010</f>
        <v>MALTA</v>
      </c>
      <c r="C14" s="52">
        <f>Data!D1013</f>
        <v>475701</v>
      </c>
    </row>
    <row r="15">
      <c r="B15" t="str">
        <f>Data!A1016</f>
        <v>NETHERLANDS</v>
      </c>
      <c r="C15" s="52">
        <f>Data!D1021</f>
        <v>1371373</v>
      </c>
    </row>
    <row r="16">
      <c r="B16" t="str">
        <f>Data!A1023</f>
        <v>NEW ZEALAND</v>
      </c>
      <c r="C16" s="52">
        <f>Data!D1041</f>
        <v>3603600</v>
      </c>
    </row>
    <row r="17">
      <c r="B17" t="str">
        <f>Data!A1043</f>
        <v>PHILIPPINES</v>
      </c>
      <c r="C17" s="52">
        <f>Data!D1048</f>
        <v>1549010</v>
      </c>
    </row>
    <row r="18">
      <c r="B18" t="str">
        <f>Data!A1050</f>
        <v>POLAND</v>
      </c>
      <c r="C18" s="52">
        <f>Data!D1057</f>
        <v>6147539</v>
      </c>
    </row>
    <row r="19">
      <c r="B19" t="str">
        <f>Data!A1059</f>
        <v>PORTUGAL</v>
      </c>
      <c r="C19" t="str">
        <f>Data!D1061</f>
        <v/>
      </c>
    </row>
    <row r="20">
      <c r="B20" s="50" t="str">
        <f>Data!A1064</f>
        <v>SLOVAKIA</v>
      </c>
      <c r="C20" s="52">
        <f>Data!D1067</f>
        <v>11465</v>
      </c>
    </row>
    <row r="21">
      <c r="B21" t="str">
        <f>Data!A1074</f>
        <v>SPAIN</v>
      </c>
      <c r="C21" s="52">
        <f>Data!D1101</f>
        <v>46740672</v>
      </c>
    </row>
    <row r="22">
      <c r="B22" t="str">
        <f>Data!A1109</f>
        <v>SWITZERLAND</v>
      </c>
      <c r="C22" s="52">
        <f>Data!D1129</f>
        <v>2477025</v>
      </c>
    </row>
    <row r="23">
      <c r="B23" t="str">
        <f>Data!A1131</f>
        <v>USA</v>
      </c>
      <c r="C23" s="52">
        <f>Data!D1224</f>
        <v>32654066</v>
      </c>
    </row>
    <row r="39">
      <c r="A39" s="55"/>
      <c r="B39" s="55"/>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9.0"/>
    <col customWidth="1" min="3" max="3" width="14.86"/>
  </cols>
  <sheetData>
    <row r="1">
      <c r="B1" t="str">
        <f>Data!A6</f>
        <v>ARGENTINA</v>
      </c>
      <c r="C1" s="58">
        <f>Data!G9</f>
        <v>1</v>
      </c>
    </row>
    <row r="2">
      <c r="B2" t="str">
        <f>Data!A11</f>
        <v>AUSTRALIA</v>
      </c>
      <c r="C2" s="58">
        <f>Data!G108</f>
        <v>0.3449254507</v>
      </c>
    </row>
    <row r="3">
      <c r="B3" t="str">
        <f>Data!A112</f>
        <v>AUSTRIA</v>
      </c>
      <c r="C3" s="58">
        <f>Data!G124</f>
        <v>1</v>
      </c>
    </row>
    <row r="4">
      <c r="A4" s="50"/>
      <c r="B4" s="50" t="str">
        <f>Data!A131</f>
        <v>BELGIUM</v>
      </c>
      <c r="C4" s="58">
        <f>Data!G151</f>
        <v>0.122432699</v>
      </c>
    </row>
    <row r="5">
      <c r="A5" s="50"/>
      <c r="B5" s="50" t="str">
        <f>Data!A158</f>
        <v>BRITAIN</v>
      </c>
      <c r="C5" s="58">
        <f>Data!G614</f>
        <v>0.8644227076</v>
      </c>
    </row>
    <row r="6">
      <c r="A6" s="50"/>
      <c r="B6" s="50" t="str">
        <f>Data!A616</f>
        <v>CANADA</v>
      </c>
      <c r="C6" s="58">
        <f>Data!G720</f>
        <v>1</v>
      </c>
    </row>
    <row r="7">
      <c r="A7" s="50"/>
      <c r="B7" s="50" t="str">
        <f>Data!A722</f>
        <v>CHILE</v>
      </c>
      <c r="C7" s="58">
        <f>Data!G725</f>
        <v>0.005222088559</v>
      </c>
    </row>
    <row r="8">
      <c r="B8" t="str">
        <f>Data!A727</f>
        <v>CZECHIA</v>
      </c>
      <c r="C8" s="58">
        <f>Data!G731</f>
        <v>0.0139228559</v>
      </c>
    </row>
    <row r="9">
      <c r="B9" t="str">
        <f>Data!A736</f>
        <v>FRANCE</v>
      </c>
      <c r="C9" s="58">
        <f>Data!G760</f>
        <v>0.18029934</v>
      </c>
    </row>
    <row r="10">
      <c r="B10" t="str">
        <f>Data!A764</f>
        <v>GERMANY</v>
      </c>
      <c r="C10" s="58">
        <f>Data!G857</f>
        <v>0.1210298025</v>
      </c>
    </row>
    <row r="11">
      <c r="B11" t="str">
        <f>Data!A869</f>
        <v>IRELAND (Éire)</v>
      </c>
      <c r="C11" s="58">
        <f>Data!G889</f>
        <v>1</v>
      </c>
    </row>
    <row r="12">
      <c r="B12" t="str">
        <f>Data!A891</f>
        <v>ITALY</v>
      </c>
      <c r="C12" s="58">
        <f>Data!G969</f>
        <v>0.3932120399</v>
      </c>
    </row>
    <row r="13">
      <c r="B13" t="str">
        <f>Data!A971</f>
        <v>JAPAN</v>
      </c>
      <c r="C13" s="58">
        <f>Data!G998</f>
        <v>0.0955662224</v>
      </c>
    </row>
    <row r="14">
      <c r="B14" t="str">
        <f>Data!A1010</f>
        <v>MALTA</v>
      </c>
      <c r="C14" s="58">
        <f>Data!G1013</f>
        <v>1</v>
      </c>
    </row>
    <row r="15">
      <c r="B15" t="str">
        <f>Data!A1016</f>
        <v>NETHERLANDS</v>
      </c>
      <c r="C15" s="58">
        <f>Data!G1021</f>
        <v>0.08017632122</v>
      </c>
    </row>
    <row r="16">
      <c r="B16" t="str">
        <f>Data!A1023</f>
        <v>NEW ZEALAND</v>
      </c>
      <c r="C16" s="58">
        <f>Data!G1041</f>
        <v>0.7527946216</v>
      </c>
    </row>
    <row r="17">
      <c r="B17" t="str">
        <f>Data!A1043</f>
        <v>PHILIPPINES</v>
      </c>
      <c r="C17" s="58">
        <f>Data!G1048</f>
        <v>0.01452410198</v>
      </c>
    </row>
    <row r="18">
      <c r="B18" t="str">
        <f>Data!A1050</f>
        <v>POLAND</v>
      </c>
      <c r="C18" s="58">
        <f>Data!G1057</f>
        <v>0.1590762278</v>
      </c>
    </row>
    <row r="19">
      <c r="B19" t="str">
        <f>Data!A1059</f>
        <v>PORTUGAL</v>
      </c>
      <c r="C19" s="58" t="str">
        <f>Data!G1061</f>
        <v/>
      </c>
    </row>
    <row r="20">
      <c r="B20" t="str">
        <f>Data!A1064</f>
        <v>SLOVAKIA</v>
      </c>
      <c r="C20" s="58">
        <f>Data!G1067</f>
        <v>0.002103507234</v>
      </c>
    </row>
    <row r="21">
      <c r="B21" t="str">
        <f>Data!A1074</f>
        <v>SPAIN</v>
      </c>
      <c r="C21" s="58">
        <f>Data!G1101</f>
        <v>1</v>
      </c>
    </row>
    <row r="22">
      <c r="B22" t="str">
        <f>Data!A1109</f>
        <v>SWITZERLAND</v>
      </c>
      <c r="C22" s="58">
        <f>Data!G1129</f>
        <v>0.2879684017</v>
      </c>
    </row>
    <row r="23">
      <c r="B23" t="str">
        <f>Data!A1131</f>
        <v>USA</v>
      </c>
      <c r="C23" s="58">
        <f>Data!G1224</f>
        <v>0.09940354947</v>
      </c>
    </row>
    <row r="40">
      <c r="A40" s="55"/>
      <c r="B40" s="55"/>
    </row>
    <row r="42">
      <c r="A42" s="6"/>
      <c r="B42" s="6"/>
      <c r="C42" s="35"/>
      <c r="D42" s="6"/>
      <c r="E42" s="36"/>
      <c r="F42" s="59"/>
      <c r="G42" s="32"/>
      <c r="H42" s="4"/>
      <c r="I42" s="40"/>
      <c r="J42" s="4"/>
    </row>
    <row r="44">
      <c r="A44" s="6"/>
      <c r="B44" s="6"/>
      <c r="C44" s="35"/>
      <c r="D44" s="6"/>
      <c r="E44" s="36"/>
      <c r="F44" s="59"/>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6.86"/>
    <col customWidth="1" min="3" max="3" width="14.86"/>
  </cols>
  <sheetData>
    <row r="1">
      <c r="B1" t="str">
        <f>Data!A6</f>
        <v>ARGENTINA</v>
      </c>
      <c r="C1">
        <f>Data!B9</f>
        <v>1</v>
      </c>
    </row>
    <row r="2">
      <c r="B2" t="str">
        <f>Data!A11</f>
        <v>AUSTRALIA</v>
      </c>
      <c r="C2">
        <f>Data!B108</f>
        <v>95</v>
      </c>
    </row>
    <row r="3">
      <c r="B3" t="str">
        <f>Data!A112</f>
        <v>AUSTRIA</v>
      </c>
      <c r="C3">
        <f>Data!B124</f>
        <v>10</v>
      </c>
    </row>
    <row r="4">
      <c r="B4" t="str">
        <f>Data!A131</f>
        <v>BELGIUM</v>
      </c>
      <c r="C4">
        <f>Data!B151</f>
        <v>18</v>
      </c>
    </row>
    <row r="5">
      <c r="B5" t="str">
        <f>Data!A158</f>
        <v>BRITAIN</v>
      </c>
      <c r="C5">
        <f>Data!B614</f>
        <v>452</v>
      </c>
    </row>
    <row r="6">
      <c r="B6" t="str">
        <f>Data!A616</f>
        <v>CANADA</v>
      </c>
      <c r="C6">
        <f>Data!B720</f>
        <v>501</v>
      </c>
    </row>
    <row r="7">
      <c r="B7" t="str">
        <f>Data!A722</f>
        <v>CHILE</v>
      </c>
      <c r="C7">
        <f>Data!B725</f>
        <v>1</v>
      </c>
    </row>
    <row r="8">
      <c r="B8" t="str">
        <f>Data!A727</f>
        <v>CZECHIA</v>
      </c>
      <c r="C8">
        <f>Data!B731</f>
        <v>2</v>
      </c>
    </row>
    <row r="9">
      <c r="B9" t="str">
        <f>Data!A736</f>
        <v>FRANCE</v>
      </c>
      <c r="C9">
        <f>Data!B760</f>
        <v>22</v>
      </c>
    </row>
    <row r="10">
      <c r="B10" t="str">
        <f>Data!A764</f>
        <v>GERMANY</v>
      </c>
      <c r="C10">
        <f>Data!B857</f>
        <v>91</v>
      </c>
    </row>
    <row r="11">
      <c r="B11" t="str">
        <f>Data!A869</f>
        <v>IRELAND (Éire)</v>
      </c>
      <c r="C11">
        <f>Data!B889</f>
        <v>18</v>
      </c>
    </row>
    <row r="12">
      <c r="B12" t="str">
        <f>Data!A891</f>
        <v>ITALY</v>
      </c>
      <c r="C12">
        <f>Data!B969</f>
        <v>76</v>
      </c>
    </row>
    <row r="13">
      <c r="B13" t="str">
        <f>Data!A971</f>
        <v>JAPAN</v>
      </c>
      <c r="C13">
        <f>Data!B998</f>
        <v>25</v>
      </c>
    </row>
    <row r="14">
      <c r="B14" t="str">
        <f>Data!A1010</f>
        <v>MALTA</v>
      </c>
      <c r="C14">
        <f>Data!B1013</f>
        <v>1</v>
      </c>
    </row>
    <row r="15">
      <c r="B15" t="str">
        <f>Data!A1016</f>
        <v>NETHERLANDS</v>
      </c>
      <c r="C15">
        <f>Data!B1021</f>
        <v>3</v>
      </c>
    </row>
    <row r="16">
      <c r="B16" t="str">
        <f>Data!A1023</f>
        <v>NEW ZEALAND</v>
      </c>
      <c r="C16">
        <f>Data!B1041</f>
        <v>16</v>
      </c>
    </row>
    <row r="17">
      <c r="B17" t="str">
        <f>Data!A1043</f>
        <v>PHILIPPINES</v>
      </c>
      <c r="C17">
        <f>Data!B1048</f>
        <v>3</v>
      </c>
    </row>
    <row r="18">
      <c r="B18" t="str">
        <f>Data!A1050</f>
        <v>POLAND</v>
      </c>
      <c r="C18">
        <f>Data!B1057</f>
        <v>5</v>
      </c>
    </row>
    <row r="19">
      <c r="B19" t="str">
        <f>Data!A1059</f>
        <v>PORTUGAL</v>
      </c>
      <c r="C19" t="str">
        <f>Data!B1061</f>
        <v/>
      </c>
    </row>
    <row r="20">
      <c r="B20" t="str">
        <f>Data!A1064</f>
        <v>SLOVAKIA</v>
      </c>
      <c r="C20">
        <f>Data!B1067</f>
        <v>1</v>
      </c>
    </row>
    <row r="21">
      <c r="B21" t="str">
        <f>Data!A1074</f>
        <v>SPAIN</v>
      </c>
      <c r="C21">
        <f>Data!B1101</f>
        <v>25</v>
      </c>
    </row>
    <row r="22">
      <c r="B22" t="str">
        <f>Data!A1109</f>
        <v>SWITZERLAND</v>
      </c>
      <c r="C22">
        <f>Data!B1129</f>
        <v>18</v>
      </c>
    </row>
    <row r="23">
      <c r="B23" t="str">
        <f>Data!A1131</f>
        <v>USA</v>
      </c>
      <c r="C23">
        <f>Data!B1224</f>
        <v>91</v>
      </c>
    </row>
    <row r="40">
      <c r="A40" s="55"/>
      <c r="B40" s="55"/>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41.43"/>
    <col customWidth="1" min="2" max="2" width="5.86"/>
    <col customWidth="1" min="3" max="3" width="13.43"/>
    <col customWidth="1" min="4" max="4" width="18.14"/>
    <col customWidth="1" min="5" max="5" width="11.43"/>
    <col customWidth="1" min="6" max="7" width="17.14"/>
    <col customWidth="1" min="8" max="8" width="23.86"/>
  </cols>
  <sheetData>
    <row r="1">
      <c r="A1" s="64" t="s">
        <v>376</v>
      </c>
      <c r="B1" s="27"/>
      <c r="C1" s="27"/>
      <c r="D1" s="26"/>
      <c r="E1" s="26"/>
      <c r="F1" s="30"/>
      <c r="G1" s="30"/>
      <c r="H1" s="30"/>
      <c r="I1" s="26"/>
      <c r="J1" s="29"/>
      <c r="K1" s="65"/>
    </row>
    <row r="2">
      <c r="A2" s="64" t="s">
        <v>379</v>
      </c>
      <c r="B2" s="66"/>
      <c r="C2" s="64" t="s">
        <v>380</v>
      </c>
      <c r="D2" s="64" t="s">
        <v>381</v>
      </c>
      <c r="E2" s="64" t="s">
        <v>17</v>
      </c>
      <c r="F2" s="67"/>
      <c r="G2" s="67" t="s">
        <v>18</v>
      </c>
      <c r="H2" s="67"/>
      <c r="I2" s="64" t="s">
        <v>382</v>
      </c>
      <c r="J2" s="68" t="s">
        <v>383</v>
      </c>
      <c r="K2" s="68" t="s">
        <v>384</v>
      </c>
      <c r="L2" s="69"/>
      <c r="M2" s="69"/>
      <c r="N2" s="69"/>
      <c r="O2" s="69"/>
      <c r="P2" s="69"/>
      <c r="Q2" s="69"/>
      <c r="R2" s="69"/>
      <c r="S2" s="69"/>
      <c r="T2" s="69"/>
      <c r="U2" s="69"/>
      <c r="V2" s="69"/>
      <c r="W2" s="69"/>
      <c r="X2" s="69"/>
      <c r="Y2" s="69"/>
      <c r="Z2" s="69"/>
      <c r="AA2" s="69"/>
      <c r="AB2" s="69"/>
      <c r="AC2" s="69"/>
    </row>
    <row r="3">
      <c r="A3" s="26" t="s">
        <v>387</v>
      </c>
      <c r="B3" s="27"/>
      <c r="C3" s="27"/>
      <c r="D3" s="26"/>
      <c r="E3" s="26"/>
      <c r="F3" s="30"/>
      <c r="G3" s="30"/>
      <c r="H3" s="30"/>
      <c r="I3" s="26"/>
      <c r="J3" s="29"/>
      <c r="K3" s="65"/>
    </row>
    <row r="4">
      <c r="A4" s="26" t="s">
        <v>388</v>
      </c>
      <c r="B4" s="27"/>
      <c r="C4" s="27"/>
      <c r="D4" s="26"/>
      <c r="E4" s="26"/>
      <c r="F4" s="30"/>
      <c r="G4" s="30"/>
      <c r="H4" s="30"/>
      <c r="I4" s="26"/>
      <c r="J4" s="29"/>
      <c r="K4" s="65"/>
    </row>
    <row r="5">
      <c r="A5" s="26" t="s">
        <v>389</v>
      </c>
      <c r="B5" s="27"/>
      <c r="C5" s="27"/>
      <c r="D5" s="26"/>
      <c r="E5" s="26"/>
      <c r="F5" s="30"/>
      <c r="G5" s="30"/>
      <c r="H5" s="30"/>
      <c r="I5" s="26"/>
      <c r="J5" s="29"/>
      <c r="K5" s="65"/>
    </row>
    <row r="6">
      <c r="A6" s="26" t="s">
        <v>390</v>
      </c>
      <c r="B6" s="27"/>
      <c r="C6" s="27"/>
      <c r="D6" s="26"/>
      <c r="E6" s="26"/>
      <c r="F6" s="30"/>
      <c r="G6" s="30"/>
      <c r="H6" s="30"/>
      <c r="I6" s="26"/>
      <c r="J6" s="29"/>
      <c r="K6" s="65"/>
    </row>
    <row r="7">
      <c r="A7" s="26" t="s">
        <v>391</v>
      </c>
      <c r="B7" s="27"/>
      <c r="C7" s="27"/>
      <c r="D7" s="26"/>
      <c r="E7" s="26"/>
      <c r="F7" s="30"/>
      <c r="G7" s="30"/>
      <c r="H7" s="30"/>
      <c r="I7" s="26"/>
      <c r="J7" s="29"/>
      <c r="K7" s="65"/>
    </row>
    <row r="8">
      <c r="A8" s="4"/>
      <c r="B8" s="4"/>
      <c r="C8" s="4"/>
      <c r="D8" s="4"/>
      <c r="E8" s="4"/>
      <c r="F8" s="32"/>
      <c r="G8" s="32"/>
      <c r="H8" s="32"/>
      <c r="I8" s="70"/>
      <c r="J8" s="71"/>
      <c r="K8" s="71"/>
    </row>
    <row r="9">
      <c r="A9" s="72" t="s">
        <v>22</v>
      </c>
      <c r="B9" s="4">
        <f>B12</f>
        <v>1</v>
      </c>
      <c r="C9" s="4"/>
      <c r="D9" s="4"/>
      <c r="E9" s="4"/>
      <c r="F9" s="32"/>
      <c r="G9" s="32"/>
      <c r="H9" s="32"/>
      <c r="I9" s="70"/>
      <c r="J9" s="71"/>
      <c r="K9" s="71"/>
    </row>
    <row r="10">
      <c r="A10" s="4" t="str">
        <f>Data!A7</f>
        <v>Argentinian Senate</v>
      </c>
      <c r="B10" s="35">
        <v>1.0</v>
      </c>
      <c r="C10" s="6" t="s">
        <v>396</v>
      </c>
      <c r="D10" s="4"/>
      <c r="E10" s="73">
        <f>Data!D7</f>
        <v>45478326</v>
      </c>
      <c r="F10" s="32"/>
      <c r="G10" s="74">
        <f>Data!E7</f>
        <v>43663</v>
      </c>
      <c r="H10" s="32"/>
      <c r="I10" s="70"/>
      <c r="J10" s="71"/>
      <c r="K10" s="71"/>
    </row>
    <row r="11">
      <c r="A11" s="4"/>
      <c r="B11" s="4"/>
      <c r="C11" s="4"/>
      <c r="D11" s="4"/>
      <c r="E11" s="4"/>
      <c r="F11" s="32"/>
      <c r="G11" s="32"/>
      <c r="H11" s="32"/>
      <c r="I11" s="70"/>
      <c r="J11" s="71"/>
      <c r="K11" s="71"/>
    </row>
    <row r="12">
      <c r="A12" s="41" t="s">
        <v>402</v>
      </c>
      <c r="B12" s="4">
        <f>SUM(B10:B11)</f>
        <v>1</v>
      </c>
      <c r="C12" s="4"/>
      <c r="D12" s="4"/>
      <c r="E12" s="75">
        <f>sum(E9:E11)</f>
        <v>45478326</v>
      </c>
      <c r="F12" s="32"/>
      <c r="G12" s="32"/>
      <c r="H12" s="32"/>
      <c r="I12" s="70"/>
      <c r="J12" s="71"/>
      <c r="K12" s="71"/>
    </row>
    <row r="13">
      <c r="A13" s="4"/>
      <c r="B13" s="4"/>
      <c r="C13" s="4"/>
      <c r="D13" s="4"/>
      <c r="E13" s="4"/>
      <c r="F13" s="32"/>
      <c r="G13" s="32"/>
      <c r="H13" s="32"/>
      <c r="I13" s="70"/>
      <c r="J13" s="71"/>
      <c r="K13" s="71"/>
    </row>
    <row r="14">
      <c r="A14" s="72" t="s">
        <v>28</v>
      </c>
      <c r="B14" s="4">
        <f>B31</f>
        <v>95</v>
      </c>
      <c r="C14" s="4"/>
      <c r="D14" s="4"/>
      <c r="E14" s="4"/>
      <c r="F14" s="32"/>
      <c r="G14" s="32"/>
      <c r="H14" s="32"/>
      <c r="I14" s="70"/>
      <c r="J14" s="71"/>
      <c r="K14" s="71"/>
    </row>
    <row r="15">
      <c r="A15" s="76" t="str">
        <f>Data!A38</f>
        <v>Darebin City Council</v>
      </c>
      <c r="B15" s="77"/>
      <c r="C15" s="78" t="s">
        <v>46</v>
      </c>
      <c r="D15" s="79"/>
      <c r="E15" s="79"/>
      <c r="F15" s="80"/>
      <c r="G15" s="81"/>
      <c r="H15" s="48"/>
      <c r="I15" s="70"/>
      <c r="J15" s="82">
        <v>-37.72776</v>
      </c>
      <c r="K15" s="43">
        <v>145.0162</v>
      </c>
    </row>
    <row r="16">
      <c r="A16" s="78" t="str">
        <f>Data!A105</f>
        <v>Yarra City Council</v>
      </c>
      <c r="B16" s="77"/>
      <c r="C16" s="78" t="s">
        <v>46</v>
      </c>
      <c r="D16" s="79"/>
      <c r="E16" s="83" t="s">
        <v>414</v>
      </c>
      <c r="F16" s="80"/>
      <c r="G16" s="81"/>
      <c r="H16" s="48"/>
      <c r="I16" s="70"/>
      <c r="J16" s="84">
        <v>-37.797922</v>
      </c>
      <c r="K16" s="84">
        <v>144.988722</v>
      </c>
    </row>
    <row r="17">
      <c r="A17" s="78" t="str">
        <f>Data!A98</f>
        <v>Vincent City Council</v>
      </c>
      <c r="B17" s="77"/>
      <c r="C17" s="78" t="s">
        <v>40</v>
      </c>
      <c r="D17" s="79"/>
      <c r="E17" s="83" t="s">
        <v>417</v>
      </c>
      <c r="F17" s="79"/>
      <c r="G17" s="81"/>
      <c r="H17" s="48"/>
      <c r="I17" s="70"/>
      <c r="J17" s="85">
        <v>-31.931934</v>
      </c>
      <c r="K17" s="85">
        <v>115.846261</v>
      </c>
    </row>
    <row r="18">
      <c r="A18" s="78" t="str">
        <f>Data!A97</f>
        <v>Town of Victoria Park</v>
      </c>
      <c r="B18" s="77"/>
      <c r="C18" s="78" t="s">
        <v>40</v>
      </c>
      <c r="D18" s="79"/>
      <c r="E18" s="83" t="s">
        <v>418</v>
      </c>
      <c r="F18" s="80"/>
      <c r="G18" s="81"/>
      <c r="H18" s="48"/>
      <c r="I18" s="70"/>
      <c r="J18" s="85">
        <v>-31.97664</v>
      </c>
      <c r="K18" s="85">
        <v>115.896535</v>
      </c>
    </row>
    <row r="19">
      <c r="A19" s="78" t="str">
        <f>Data!A74</f>
        <v>Moreland City Council</v>
      </c>
      <c r="B19" s="77"/>
      <c r="C19" s="78" t="s">
        <v>46</v>
      </c>
      <c r="D19" s="79"/>
      <c r="E19" s="79"/>
      <c r="F19" s="80"/>
      <c r="G19" s="81"/>
      <c r="H19" s="48"/>
      <c r="I19" s="70"/>
      <c r="J19" s="85">
        <v>-37.724065</v>
      </c>
      <c r="K19" s="85">
        <v>144.950171</v>
      </c>
    </row>
    <row r="20">
      <c r="A20" s="78" t="str">
        <f>Data!A30</f>
        <v>Byron Shire Council</v>
      </c>
      <c r="B20" s="77"/>
      <c r="C20" s="78" t="s">
        <v>37</v>
      </c>
      <c r="D20" s="86"/>
      <c r="E20" s="86"/>
      <c r="F20" s="81"/>
      <c r="G20" s="81"/>
      <c r="H20" s="48"/>
      <c r="I20" s="70"/>
      <c r="J20" s="85">
        <v>-28.653375</v>
      </c>
      <c r="K20" s="85">
        <v>153.533402</v>
      </c>
    </row>
    <row r="21">
      <c r="A21" s="78" t="str">
        <f>Data!A18</f>
        <v>Ballarat City Council</v>
      </c>
      <c r="B21" s="77"/>
      <c r="C21" s="78" t="s">
        <v>46</v>
      </c>
      <c r="D21" s="86"/>
      <c r="E21" s="86"/>
      <c r="F21" s="87"/>
      <c r="G21" s="87"/>
      <c r="H21" s="47"/>
      <c r="I21" s="70"/>
      <c r="J21" s="85">
        <v>-37.562159</v>
      </c>
      <c r="K21" s="85">
        <v>143.850256</v>
      </c>
    </row>
    <row r="22">
      <c r="A22" s="78" t="str">
        <f>Data!A44</f>
        <v>Gawler Town Council</v>
      </c>
      <c r="B22" s="77"/>
      <c r="C22" s="78" t="s">
        <v>30</v>
      </c>
      <c r="D22" s="86"/>
      <c r="E22" s="86"/>
      <c r="F22" s="87"/>
      <c r="G22" s="87"/>
      <c r="H22" s="47"/>
      <c r="I22" s="70"/>
      <c r="J22" s="85">
        <v>-34.597352</v>
      </c>
      <c r="K22" s="85">
        <v>138.74488</v>
      </c>
    </row>
    <row r="23">
      <c r="A23" s="78" t="str">
        <f>Data!A65</f>
        <v>Maribyrnong City Council</v>
      </c>
      <c r="B23" s="77"/>
      <c r="C23" s="78" t="s">
        <v>46</v>
      </c>
      <c r="D23" s="86"/>
      <c r="E23" s="86"/>
      <c r="F23" s="87"/>
      <c r="G23" s="87"/>
      <c r="H23" s="48"/>
      <c r="I23" s="70"/>
      <c r="J23" s="85">
        <v>-37.77</v>
      </c>
      <c r="K23" s="85">
        <v>144.893</v>
      </c>
    </row>
    <row r="24">
      <c r="A24" s="78" t="str">
        <f>Data!A95</f>
        <v>Upper Hunter Shire Council</v>
      </c>
      <c r="B24" s="77"/>
      <c r="C24" s="78" t="s">
        <v>37</v>
      </c>
      <c r="D24" s="86"/>
      <c r="E24" s="86"/>
      <c r="F24" s="87"/>
      <c r="G24" s="87"/>
      <c r="H24" s="48"/>
      <c r="I24" s="70"/>
      <c r="J24" s="85">
        <v>-32.0224523</v>
      </c>
      <c r="K24" s="85">
        <v>150.6749653</v>
      </c>
    </row>
    <row r="25">
      <c r="A25" s="78" t="str">
        <f>Data!A26</f>
        <v>Blue Mountains City Council</v>
      </c>
      <c r="B25" s="77"/>
      <c r="C25" s="78" t="s">
        <v>37</v>
      </c>
      <c r="D25" s="86"/>
      <c r="E25" s="86"/>
      <c r="F25" s="87"/>
      <c r="G25" s="87"/>
      <c r="H25" s="48"/>
      <c r="I25" s="70"/>
      <c r="J25" s="85">
        <v>-34.3907293</v>
      </c>
      <c r="K25" s="85">
        <v>150.4428323</v>
      </c>
    </row>
    <row r="26">
      <c r="A26" s="78" t="str">
        <f>Data!A49</f>
        <v>Hawkesbury City Council</v>
      </c>
      <c r="B26" s="77"/>
      <c r="C26" s="78" t="s">
        <v>37</v>
      </c>
      <c r="D26" s="86"/>
      <c r="E26" s="86"/>
      <c r="F26" s="87"/>
      <c r="G26" s="87"/>
      <c r="H26" s="48"/>
      <c r="I26" s="70"/>
      <c r="J26" s="85">
        <v>-33.2262828</v>
      </c>
      <c r="K26" s="85">
        <v>150.8609358</v>
      </c>
    </row>
    <row r="27">
      <c r="A27" s="78" t="str">
        <f>Data!A13</f>
        <v>Adelaide Hills Council</v>
      </c>
      <c r="B27" s="77"/>
      <c r="C27" s="78" t="s">
        <v>30</v>
      </c>
      <c r="D27" s="86"/>
      <c r="E27" s="86"/>
      <c r="F27" s="87"/>
      <c r="G27" s="87"/>
      <c r="H27" s="47"/>
      <c r="I27" s="70"/>
      <c r="J27" s="85">
        <v>-34.9284989</v>
      </c>
      <c r="K27" s="85">
        <v>138.6007456</v>
      </c>
    </row>
    <row r="28">
      <c r="A28" s="78" t="str">
        <f>Data!A62</f>
        <v>Light Regional Council</v>
      </c>
      <c r="B28" s="77"/>
      <c r="C28" s="78" t="s">
        <v>30</v>
      </c>
      <c r="D28" s="86"/>
      <c r="E28" s="86"/>
      <c r="F28" s="87"/>
      <c r="G28" s="87"/>
      <c r="H28" s="48"/>
      <c r="I28" s="70"/>
      <c r="J28" s="85">
        <v>-34.3907293</v>
      </c>
      <c r="K28" s="85">
        <v>138.8397403</v>
      </c>
    </row>
    <row r="29">
      <c r="A29" s="78" t="str">
        <f>Data!A24</f>
        <v>Bellingen Shire Council</v>
      </c>
      <c r="B29" s="77"/>
      <c r="C29" s="78" t="s">
        <v>37</v>
      </c>
      <c r="D29" s="86"/>
      <c r="E29" s="86"/>
      <c r="F29" s="87"/>
      <c r="G29" s="87"/>
      <c r="H29" s="48"/>
      <c r="I29" s="70"/>
      <c r="J29" s="85">
        <v>-30.3792115</v>
      </c>
      <c r="K29" s="85">
        <v>152.7794229</v>
      </c>
    </row>
    <row r="30">
      <c r="A30" s="4"/>
      <c r="C30" s="4"/>
      <c r="D30" s="4"/>
      <c r="E30" s="4"/>
      <c r="F30" s="48"/>
      <c r="G30" s="48"/>
      <c r="H30" s="48"/>
      <c r="I30" s="70"/>
      <c r="J30" s="88"/>
      <c r="K30" s="71"/>
    </row>
    <row r="31">
      <c r="A31" s="41" t="s">
        <v>220</v>
      </c>
      <c r="B31" s="4">
        <f>Data!B108</f>
        <v>95</v>
      </c>
      <c r="C31" s="4"/>
      <c r="D31" s="4"/>
      <c r="E31" s="75">
        <f>Data!D108</f>
        <v>8664607</v>
      </c>
      <c r="F31" s="43"/>
      <c r="G31" s="43"/>
      <c r="H31" s="57"/>
      <c r="I31" s="70"/>
      <c r="J31" s="71"/>
      <c r="K31" s="71"/>
    </row>
    <row r="32">
      <c r="A32" s="4"/>
      <c r="B32" s="4"/>
      <c r="C32" s="4"/>
      <c r="D32" s="4"/>
      <c r="E32" s="4"/>
      <c r="F32" s="32"/>
      <c r="G32" s="32"/>
      <c r="H32" s="32"/>
      <c r="I32" s="70"/>
      <c r="J32" s="71"/>
      <c r="K32" s="71"/>
    </row>
    <row r="33">
      <c r="A33" s="72" t="s">
        <v>224</v>
      </c>
      <c r="B33" s="4">
        <f>B36</f>
        <v>10</v>
      </c>
      <c r="C33" s="4"/>
      <c r="D33" s="4"/>
      <c r="E33" s="4"/>
      <c r="F33" s="32"/>
      <c r="G33" s="32"/>
      <c r="H33" s="32"/>
      <c r="I33" s="70"/>
      <c r="J33" s="71"/>
      <c r="K33" s="71"/>
    </row>
    <row r="34">
      <c r="A34" s="89" t="s">
        <v>439</v>
      </c>
      <c r="B34" s="35"/>
      <c r="C34" s="6"/>
      <c r="D34" s="4"/>
      <c r="E34" s="4"/>
      <c r="F34" s="32"/>
      <c r="G34" s="47"/>
      <c r="H34" s="32"/>
      <c r="I34" s="70"/>
      <c r="J34" s="71"/>
      <c r="K34" s="71"/>
    </row>
    <row r="35">
      <c r="A35" s="4"/>
      <c r="B35" s="4"/>
      <c r="C35" s="4"/>
      <c r="D35" s="4"/>
      <c r="E35" s="4"/>
      <c r="F35" s="32"/>
      <c r="G35" s="32"/>
      <c r="H35" s="32"/>
      <c r="I35" s="70"/>
      <c r="J35" s="71"/>
      <c r="K35" s="71"/>
    </row>
    <row r="36">
      <c r="A36" s="41" t="s">
        <v>250</v>
      </c>
      <c r="B36" s="4">
        <f>Data!B124</f>
        <v>10</v>
      </c>
      <c r="C36" s="4"/>
      <c r="D36" s="4"/>
      <c r="E36" s="75">
        <f>Data!D124</f>
        <v>8858775</v>
      </c>
      <c r="F36" s="32"/>
      <c r="G36" s="32"/>
      <c r="H36" s="32"/>
      <c r="I36" s="70"/>
      <c r="J36" s="71"/>
      <c r="K36" s="71"/>
    </row>
    <row r="37">
      <c r="A37" s="4"/>
      <c r="B37" s="4"/>
      <c r="C37" s="4"/>
      <c r="D37" s="4"/>
      <c r="E37" s="4"/>
      <c r="F37" s="32"/>
      <c r="G37" s="32"/>
      <c r="H37" s="32"/>
      <c r="I37" s="70"/>
      <c r="J37" s="71"/>
      <c r="K37" s="71"/>
    </row>
    <row r="38">
      <c r="A38" s="72" t="s">
        <v>255</v>
      </c>
      <c r="B38" s="4">
        <f>B41</f>
        <v>1</v>
      </c>
      <c r="C38" s="4"/>
      <c r="D38" s="4"/>
      <c r="E38" s="4"/>
      <c r="F38" s="32"/>
      <c r="G38" s="32"/>
      <c r="H38" s="32"/>
      <c r="I38" s="70"/>
      <c r="J38" s="71"/>
      <c r="K38" s="71"/>
    </row>
    <row r="39">
      <c r="A39" s="4" t="str">
        <f>Data!A140</f>
        <v>Koekelberg Town Council</v>
      </c>
      <c r="B39" s="35">
        <v>1.0</v>
      </c>
      <c r="C39" s="4"/>
      <c r="D39" s="4"/>
      <c r="E39" s="73">
        <f>Data!D140</f>
        <v>21774</v>
      </c>
      <c r="F39" s="47"/>
      <c r="G39" s="47">
        <f>Data!E140</f>
        <v>43598</v>
      </c>
      <c r="H39" s="32"/>
      <c r="I39" s="70"/>
      <c r="J39" s="71"/>
      <c r="K39" s="71"/>
    </row>
    <row r="40">
      <c r="A40" s="4"/>
      <c r="B40" s="4"/>
      <c r="C40" s="4"/>
      <c r="D40" s="4"/>
      <c r="E40" s="4"/>
      <c r="F40" s="32"/>
      <c r="G40" s="32"/>
      <c r="H40" s="32"/>
      <c r="I40" s="70"/>
      <c r="J40" s="71"/>
      <c r="K40" s="71"/>
    </row>
    <row r="41">
      <c r="A41" s="41" t="s">
        <v>293</v>
      </c>
      <c r="B41" s="4">
        <f>SUM(B39:B40)</f>
        <v>1</v>
      </c>
      <c r="C41" s="4"/>
      <c r="D41" s="4"/>
      <c r="E41" s="75">
        <f>sum(E38:E40)</f>
        <v>21774</v>
      </c>
      <c r="F41" s="32"/>
      <c r="G41" s="32"/>
      <c r="H41" s="32"/>
      <c r="I41" s="70"/>
      <c r="J41" s="71"/>
      <c r="K41" s="71"/>
    </row>
    <row r="42">
      <c r="A42" s="4"/>
      <c r="B42" s="4"/>
      <c r="C42" s="4"/>
      <c r="D42" s="4"/>
      <c r="E42" s="4"/>
      <c r="F42" s="32"/>
      <c r="G42" s="32"/>
      <c r="H42" s="32"/>
      <c r="I42" s="70"/>
      <c r="J42" s="71"/>
      <c r="K42" s="71"/>
    </row>
    <row r="43">
      <c r="A43" s="72" t="s">
        <v>449</v>
      </c>
      <c r="B43" s="4">
        <f>B326</f>
        <v>219</v>
      </c>
      <c r="C43" s="4"/>
      <c r="D43" s="4"/>
      <c r="E43" s="4"/>
      <c r="F43" s="32"/>
      <c r="G43" s="32"/>
      <c r="H43" s="32"/>
      <c r="I43" s="70"/>
      <c r="J43" s="71"/>
      <c r="K43" s="71"/>
    </row>
    <row r="44">
      <c r="A44" s="45" t="str">
        <f>Data!A201</f>
        <v>Bristol City Council</v>
      </c>
      <c r="B44" s="35">
        <v>1.0</v>
      </c>
      <c r="C44" s="6" t="s">
        <v>307</v>
      </c>
      <c r="D44" s="46">
        <f>E44</f>
        <v>535907</v>
      </c>
      <c r="E44" s="46">
        <f>Data!D201</f>
        <v>535907</v>
      </c>
      <c r="F44" s="46">
        <f>sum(E44)</f>
        <v>535907</v>
      </c>
      <c r="G44" s="47">
        <f>Data!E201</f>
        <v>43417</v>
      </c>
      <c r="H44" s="47"/>
      <c r="I44" s="70"/>
      <c r="J44" s="91"/>
      <c r="K44" s="71"/>
    </row>
    <row r="45">
      <c r="A45" s="6" t="str">
        <f>Data!A555</f>
        <v>Trafford Council</v>
      </c>
      <c r="B45" s="35">
        <v>1.0</v>
      </c>
      <c r="C45" s="61" t="s">
        <v>307</v>
      </c>
      <c r="D45" s="46">
        <f t="shared" ref="D45:D59" si="1">D44+E45</f>
        <v>769195</v>
      </c>
      <c r="E45" s="46">
        <f>Data!D555</f>
        <v>233288</v>
      </c>
      <c r="F45" s="46">
        <f>sum(E44:E45)</f>
        <v>769195</v>
      </c>
      <c r="G45" s="48">
        <f>Data!E555</f>
        <v>43432</v>
      </c>
      <c r="H45" s="48"/>
      <c r="I45" s="70"/>
      <c r="J45" s="91"/>
      <c r="K45" s="71"/>
    </row>
    <row r="46">
      <c r="A46" s="45" t="str">
        <f>Data!A553</f>
        <v>Totnes Town Council</v>
      </c>
      <c r="B46" s="35">
        <v>1.0</v>
      </c>
      <c r="C46" s="61" t="s">
        <v>307</v>
      </c>
      <c r="D46" s="46">
        <f t="shared" si="1"/>
        <v>777271</v>
      </c>
      <c r="E46" s="46">
        <f>Data!D553</f>
        <v>8076</v>
      </c>
      <c r="F46" s="46">
        <f>sum(E44:E46)</f>
        <v>777271</v>
      </c>
      <c r="G46" s="47">
        <f>Data!E553</f>
        <v>43437</v>
      </c>
      <c r="H46" s="6" t="s">
        <v>460</v>
      </c>
      <c r="I46" s="70"/>
      <c r="J46" s="91"/>
      <c r="K46" s="71"/>
    </row>
    <row r="47">
      <c r="A47" s="45" t="str">
        <f>Data!A297</f>
        <v>Frome Town Council</v>
      </c>
      <c r="B47" s="35">
        <v>1.0</v>
      </c>
      <c r="C47" s="61" t="s">
        <v>307</v>
      </c>
      <c r="D47" s="46">
        <f t="shared" si="1"/>
        <v>803474</v>
      </c>
      <c r="E47" s="46">
        <f>Data!D297</f>
        <v>26203</v>
      </c>
      <c r="F47" s="46">
        <f>sum(E44:E47)</f>
        <v>803474</v>
      </c>
      <c r="G47" s="47">
        <f>Data!E297</f>
        <v>43439</v>
      </c>
      <c r="H47" s="6" t="s">
        <v>463</v>
      </c>
      <c r="I47" s="70"/>
      <c r="J47" s="91"/>
      <c r="K47" s="71"/>
    </row>
    <row r="48">
      <c r="A48" s="45" t="str">
        <f>Data!A295</f>
        <v>Forest of Dean District Council</v>
      </c>
      <c r="B48" s="35">
        <v>1.0</v>
      </c>
      <c r="C48" s="61" t="s">
        <v>307</v>
      </c>
      <c r="D48" s="46">
        <f t="shared" si="1"/>
        <v>889474</v>
      </c>
      <c r="E48" s="46">
        <f>Data!D295</f>
        <v>86000</v>
      </c>
      <c r="F48" s="46">
        <f>sum(E44:E48)</f>
        <v>889474</v>
      </c>
      <c r="G48" s="47">
        <f>Data!E295</f>
        <v>43440</v>
      </c>
      <c r="H48" s="47"/>
      <c r="I48" s="70"/>
      <c r="J48" s="91"/>
      <c r="K48" s="71"/>
    </row>
    <row r="49">
      <c r="A49" s="6" t="str">
        <f>Data!A374</f>
        <v>Ladock Parish Council</v>
      </c>
      <c r="B49" s="35">
        <v>1.0</v>
      </c>
      <c r="C49" s="61" t="s">
        <v>307</v>
      </c>
      <c r="D49" s="46">
        <f t="shared" si="1"/>
        <v>890987</v>
      </c>
      <c r="E49" s="46">
        <f>Data!D374</f>
        <v>1513</v>
      </c>
      <c r="F49" s="46">
        <f>sum(E44:E49)</f>
        <v>890987</v>
      </c>
      <c r="G49" s="47">
        <f>Data!E374</f>
        <v>43444</v>
      </c>
      <c r="H49" s="6" t="s">
        <v>470</v>
      </c>
      <c r="I49" s="70"/>
      <c r="J49" s="92"/>
      <c r="K49" s="71"/>
    </row>
    <row r="50">
      <c r="A50" s="45" t="str">
        <f>Data!A394</f>
        <v>Greater London Authority</v>
      </c>
      <c r="B50" s="35">
        <v>1.0</v>
      </c>
      <c r="C50" s="61" t="s">
        <v>307</v>
      </c>
      <c r="D50" s="46">
        <f t="shared" si="1"/>
        <v>9064987</v>
      </c>
      <c r="E50" s="46">
        <f>Data!D394</f>
        <v>8174000</v>
      </c>
      <c r="F50" s="46">
        <f>sum(E44:E50)</f>
        <v>9064987</v>
      </c>
      <c r="G50" s="47">
        <f>Data!E394</f>
        <v>43446</v>
      </c>
      <c r="H50" s="47"/>
      <c r="I50" s="70"/>
      <c r="J50" s="91"/>
      <c r="K50" s="71"/>
    </row>
    <row r="51">
      <c r="A51" s="6" t="str">
        <f>Data!A200</f>
        <v>Brighton and Hove City Council</v>
      </c>
      <c r="B51" s="35">
        <v>1.0</v>
      </c>
      <c r="C51" s="61" t="s">
        <v>307</v>
      </c>
      <c r="D51" s="46">
        <f t="shared" si="1"/>
        <v>9340787</v>
      </c>
      <c r="E51" s="46">
        <f>Data!D200</f>
        <v>275800</v>
      </c>
      <c r="F51" s="46">
        <f>sum(E44:E51)</f>
        <v>9340787</v>
      </c>
      <c r="G51" s="47">
        <f>Data!E200</f>
        <v>43447</v>
      </c>
      <c r="H51" s="47"/>
      <c r="I51" s="70"/>
      <c r="J51" s="91"/>
      <c r="K51" s="71"/>
    </row>
    <row r="52">
      <c r="A52" s="45" t="str">
        <f>Data!A528</f>
        <v>Stroud District Council</v>
      </c>
      <c r="B52" s="35">
        <v>1.0</v>
      </c>
      <c r="C52" s="61" t="s">
        <v>307</v>
      </c>
      <c r="D52" s="46">
        <f t="shared" si="1"/>
        <v>9457414</v>
      </c>
      <c r="E52" s="46">
        <f>Data!D528</f>
        <v>116627</v>
      </c>
      <c r="F52" s="46">
        <f>sum(E44:E52)</f>
        <v>9457414</v>
      </c>
      <c r="G52" s="47">
        <f>Data!E528</f>
        <v>43447</v>
      </c>
      <c r="H52" s="47"/>
      <c r="I52" s="70"/>
      <c r="J52" s="91"/>
      <c r="K52" s="71"/>
    </row>
    <row r="53">
      <c r="A53" s="6" t="str">
        <f>Data!A403</f>
        <v>Machynlleth Town Council</v>
      </c>
      <c r="B53" s="35">
        <v>1.0</v>
      </c>
      <c r="C53" s="6" t="s">
        <v>304</v>
      </c>
      <c r="D53" s="46">
        <f t="shared" si="1"/>
        <v>9459649</v>
      </c>
      <c r="E53" s="46">
        <f>Data!D403</f>
        <v>2235</v>
      </c>
      <c r="F53" s="46">
        <f>sum(E44:E53)</f>
        <v>9459649</v>
      </c>
      <c r="G53" s="48">
        <f>Data!E403</f>
        <v>43451</v>
      </c>
      <c r="H53" s="48"/>
      <c r="I53" s="70"/>
      <c r="J53" s="91"/>
      <c r="K53" s="71"/>
    </row>
    <row r="54">
      <c r="A54" s="6" t="str">
        <f>Data!A450</f>
        <v>Oswestry Town Council</v>
      </c>
      <c r="B54" s="35">
        <v>1.0</v>
      </c>
      <c r="C54" s="61" t="s">
        <v>307</v>
      </c>
      <c r="D54" s="46">
        <f t="shared" si="1"/>
        <v>9476754</v>
      </c>
      <c r="E54" s="57">
        <f>Data!D450</f>
        <v>17105</v>
      </c>
      <c r="F54" s="46">
        <f>sum(E44:E54)</f>
        <v>9476754</v>
      </c>
      <c r="G54" s="47">
        <f>Data!E450</f>
        <v>43451</v>
      </c>
      <c r="H54" s="47"/>
      <c r="I54" s="70"/>
      <c r="J54" s="91"/>
      <c r="K54" s="71"/>
    </row>
    <row r="55">
      <c r="A55" s="6" t="str">
        <f>Data!A378</f>
        <v>Langport Town Council</v>
      </c>
      <c r="B55" s="35">
        <v>1.0</v>
      </c>
      <c r="C55" s="61" t="s">
        <v>307</v>
      </c>
      <c r="D55" s="46">
        <f t="shared" si="1"/>
        <v>9479626</v>
      </c>
      <c r="E55" s="46">
        <f>Data!D378</f>
        <v>2872</v>
      </c>
      <c r="F55" s="46">
        <f>sum(E44:E55)</f>
        <v>9479626</v>
      </c>
      <c r="G55" s="47">
        <f>Data!E378</f>
        <v>43452</v>
      </c>
      <c r="H55" s="6" t="s">
        <v>463</v>
      </c>
      <c r="I55" s="70"/>
      <c r="J55" s="92"/>
      <c r="K55" s="71"/>
    </row>
    <row r="56">
      <c r="A56" s="93" t="str">
        <f>Data!A491</f>
        <v>Scarborough Borough Council</v>
      </c>
      <c r="B56" s="35">
        <v>1.0</v>
      </c>
      <c r="C56" s="61" t="s">
        <v>307</v>
      </c>
      <c r="D56" s="46">
        <f t="shared" si="1"/>
        <v>9587528</v>
      </c>
      <c r="E56" s="57">
        <f>Data!D491</f>
        <v>107902</v>
      </c>
      <c r="F56" s="46">
        <f>sum(E44:E56)</f>
        <v>9587528</v>
      </c>
      <c r="G56" s="47">
        <f>Data!E491</f>
        <v>43472</v>
      </c>
      <c r="H56" s="47"/>
      <c r="I56" s="70"/>
      <c r="J56" s="91"/>
      <c r="K56" s="71"/>
    </row>
    <row r="57">
      <c r="A57" s="6" t="str">
        <f>Data!A191</f>
        <v>Bradford District Council</v>
      </c>
      <c r="B57" s="35">
        <v>1.0</v>
      </c>
      <c r="C57" s="61" t="s">
        <v>307</v>
      </c>
      <c r="D57" s="46">
        <f t="shared" si="1"/>
        <v>10121828</v>
      </c>
      <c r="E57" s="46">
        <f>Data!D191</f>
        <v>534300</v>
      </c>
      <c r="F57" s="46">
        <f>sum(E44:E57)</f>
        <v>10121828</v>
      </c>
      <c r="G57" s="48">
        <f>Data!E191</f>
        <v>43480</v>
      </c>
      <c r="H57" s="48"/>
      <c r="I57" s="70"/>
      <c r="J57" s="91"/>
      <c r="K57" s="71"/>
    </row>
    <row r="58">
      <c r="A58" s="45" t="str">
        <f>Data!A523</f>
        <v>Stithians Parish Council</v>
      </c>
      <c r="B58" s="35">
        <v>1.0</v>
      </c>
      <c r="C58" s="61" t="s">
        <v>307</v>
      </c>
      <c r="D58" s="46">
        <f t="shared" si="1"/>
        <v>10123929</v>
      </c>
      <c r="E58" s="46">
        <f>Data!D523</f>
        <v>2101</v>
      </c>
      <c r="F58" s="46">
        <f>sum(E44:E58)</f>
        <v>10123929</v>
      </c>
      <c r="G58" s="47">
        <f>Data!E523</f>
        <v>43480</v>
      </c>
      <c r="H58" s="6" t="s">
        <v>470</v>
      </c>
      <c r="I58" s="70"/>
      <c r="J58" s="91"/>
      <c r="K58" s="71"/>
    </row>
    <row r="59">
      <c r="A59" s="6" t="str">
        <f>Data!A372</f>
        <v>Kirklees Council</v>
      </c>
      <c r="B59" s="35">
        <v>1.0</v>
      </c>
      <c r="C59" s="61" t="s">
        <v>307</v>
      </c>
      <c r="D59" s="46">
        <f t="shared" si="1"/>
        <v>10546929</v>
      </c>
      <c r="E59" s="57">
        <f>Data!D372</f>
        <v>423000</v>
      </c>
      <c r="F59" s="46">
        <f>sum(E44:E59)</f>
        <v>10546929</v>
      </c>
      <c r="G59" s="48">
        <f>Data!E372</f>
        <v>43481</v>
      </c>
      <c r="H59" s="48"/>
      <c r="I59" s="70"/>
      <c r="J59" s="92"/>
      <c r="K59" s="71"/>
    </row>
    <row r="60">
      <c r="A60" s="45" t="str">
        <f>Data!A248</f>
        <v>Cornwall Council</v>
      </c>
      <c r="B60" s="35">
        <v>1.0</v>
      </c>
      <c r="C60" s="6" t="s">
        <v>307</v>
      </c>
      <c r="D60" s="46" t="s">
        <v>503</v>
      </c>
      <c r="E60" s="46">
        <f>Data!D248</f>
        <v>563600</v>
      </c>
      <c r="F60" s="46">
        <f>sum(E44:E60)</f>
        <v>11110529</v>
      </c>
      <c r="G60" s="47">
        <f>Data!E248</f>
        <v>43487</v>
      </c>
      <c r="H60" s="47"/>
      <c r="I60" s="70"/>
      <c r="J60" s="91"/>
      <c r="K60" s="71"/>
    </row>
    <row r="61">
      <c r="A61" s="94" t="s">
        <v>506</v>
      </c>
      <c r="B61" s="46" t="s">
        <v>503</v>
      </c>
      <c r="C61" s="46" t="s">
        <v>503</v>
      </c>
      <c r="D61" s="46" t="s">
        <v>503</v>
      </c>
      <c r="E61" s="95">
        <f>-E49</f>
        <v>-1513</v>
      </c>
      <c r="F61" s="46">
        <f>sum(E44:E61)</f>
        <v>11109016</v>
      </c>
      <c r="G61" s="46" t="s">
        <v>503</v>
      </c>
      <c r="H61" s="47"/>
      <c r="I61" s="70"/>
      <c r="J61" s="91"/>
      <c r="K61" s="71"/>
    </row>
    <row r="62">
      <c r="A62" s="94" t="s">
        <v>511</v>
      </c>
      <c r="B62" s="46" t="s">
        <v>503</v>
      </c>
      <c r="C62" s="46" t="s">
        <v>503</v>
      </c>
      <c r="D62" s="46" t="s">
        <v>503</v>
      </c>
      <c r="E62" s="95">
        <f>-E58</f>
        <v>-2101</v>
      </c>
      <c r="F62" s="46">
        <f>sum(E44:E62)</f>
        <v>11106915</v>
      </c>
      <c r="G62" s="46" t="s">
        <v>503</v>
      </c>
      <c r="H62" s="47"/>
      <c r="I62" s="70"/>
      <c r="J62" s="91"/>
      <c r="K62" s="71"/>
    </row>
    <row r="63">
      <c r="A63" s="96" t="s">
        <v>514</v>
      </c>
      <c r="B63" s="46" t="s">
        <v>503</v>
      </c>
      <c r="C63" s="46" t="s">
        <v>503</v>
      </c>
      <c r="D63" s="52">
        <f>D59+I63</f>
        <v>11106915</v>
      </c>
      <c r="E63" s="46" t="s">
        <v>503</v>
      </c>
      <c r="F63" s="46">
        <f>sum(E44:E63)</f>
        <v>11106915</v>
      </c>
      <c r="G63" s="46" t="s">
        <v>503</v>
      </c>
      <c r="H63" s="97"/>
      <c r="I63" s="98">
        <f>sum(E60:E62)</f>
        <v>559986</v>
      </c>
      <c r="J63" s="99"/>
      <c r="K63" s="100"/>
      <c r="L63" s="101"/>
      <c r="M63" s="101"/>
      <c r="N63" s="101"/>
      <c r="O63" s="101"/>
      <c r="P63" s="101"/>
      <c r="Q63" s="101"/>
      <c r="R63" s="101"/>
      <c r="S63" s="101"/>
      <c r="T63" s="101"/>
      <c r="U63" s="101"/>
      <c r="V63" s="101"/>
      <c r="W63" s="101"/>
      <c r="X63" s="101"/>
      <c r="Y63" s="101"/>
      <c r="Z63" s="101"/>
      <c r="AA63" s="101"/>
      <c r="AB63" s="101"/>
      <c r="AC63" s="101"/>
    </row>
    <row r="64">
      <c r="A64" s="6" t="str">
        <f>Data!A375</f>
        <v>Lambeth London Borough Council</v>
      </c>
      <c r="B64" s="35">
        <v>1.0</v>
      </c>
      <c r="C64" s="61" t="s">
        <v>307</v>
      </c>
      <c r="D64" s="46" t="s">
        <v>503</v>
      </c>
      <c r="E64" s="102" t="s">
        <v>519</v>
      </c>
      <c r="F64" s="46">
        <f>sum(E44:E64)</f>
        <v>11106915</v>
      </c>
      <c r="G64" s="47">
        <f>Data!E375</f>
        <v>43488</v>
      </c>
      <c r="H64" s="6" t="s">
        <v>523</v>
      </c>
      <c r="I64" s="70">
        <f>Data!D375</f>
        <v>324431</v>
      </c>
      <c r="J64" s="92"/>
      <c r="K64" s="71"/>
    </row>
    <row r="65">
      <c r="A65" s="6" t="str">
        <f>Data!A417</f>
        <v>Milton Keynes Council</v>
      </c>
      <c r="B65" s="35">
        <v>1.0</v>
      </c>
      <c r="C65" s="61" t="s">
        <v>307</v>
      </c>
      <c r="D65" s="46">
        <f>D63+E65</f>
        <v>11336856</v>
      </c>
      <c r="E65" s="46">
        <f>Data!D417</f>
        <v>229941</v>
      </c>
      <c r="F65" s="46">
        <f>sum(E44:E65)</f>
        <v>11336856</v>
      </c>
      <c r="G65" s="47">
        <f>Data!E417</f>
        <v>43488</v>
      </c>
      <c r="H65" s="48"/>
      <c r="I65" s="70"/>
      <c r="J65" s="91"/>
      <c r="K65" s="71"/>
    </row>
    <row r="66">
      <c r="A66" s="6" t="str">
        <f>Data!A161</f>
        <v>Aberystwyth Town Council</v>
      </c>
      <c r="B66" s="35">
        <v>1.0</v>
      </c>
      <c r="C66" s="61" t="s">
        <v>304</v>
      </c>
      <c r="D66" s="46">
        <f t="shared" ref="D66:D81" si="2">D65+E66</f>
        <v>11353276</v>
      </c>
      <c r="E66" s="46">
        <f>Data!D161</f>
        <v>16420</v>
      </c>
      <c r="F66" s="46">
        <f>sum(E44:E66)</f>
        <v>11353276</v>
      </c>
      <c r="G66" s="47">
        <f>Data!E161</f>
        <v>43493</v>
      </c>
      <c r="H66" s="48"/>
      <c r="I66" s="70"/>
      <c r="J66" s="91"/>
      <c r="K66" s="71"/>
    </row>
    <row r="67">
      <c r="A67" s="93" t="str">
        <f>Data!A453</f>
        <v>Oxford City Council</v>
      </c>
      <c r="B67" s="35">
        <v>1.0</v>
      </c>
      <c r="C67" s="61" t="s">
        <v>307</v>
      </c>
      <c r="D67" s="103">
        <f t="shared" si="2"/>
        <v>11503476</v>
      </c>
      <c r="E67" s="103">
        <f>Data!D453</f>
        <v>150200</v>
      </c>
      <c r="F67" s="46">
        <f>sum(E44:E67)</f>
        <v>11503476</v>
      </c>
      <c r="G67" s="47">
        <f>Data!E453</f>
        <v>43493</v>
      </c>
      <c r="H67" s="6" t="s">
        <v>541</v>
      </c>
      <c r="I67" s="70"/>
      <c r="J67" s="91"/>
      <c r="K67" s="71"/>
    </row>
    <row r="68">
      <c r="A68" s="6" t="str">
        <f>Data!A445</f>
        <v>Norwich City Council</v>
      </c>
      <c r="B68" s="35">
        <v>1.0</v>
      </c>
      <c r="C68" s="61" t="s">
        <v>307</v>
      </c>
      <c r="D68" s="46">
        <f t="shared" si="2"/>
        <v>11644776</v>
      </c>
      <c r="E68" s="46">
        <f>Data!D445</f>
        <v>141300</v>
      </c>
      <c r="F68" s="46">
        <f>sum(E44:E68)</f>
        <v>11644776</v>
      </c>
      <c r="G68" s="47">
        <f>Data!E445</f>
        <v>43494</v>
      </c>
      <c r="H68" s="48"/>
      <c r="I68" s="70"/>
      <c r="J68" s="91"/>
      <c r="K68" s="71"/>
    </row>
    <row r="69">
      <c r="A69" s="45" t="str">
        <f>Data!A218</f>
        <v>Calderdale Council</v>
      </c>
      <c r="B69" s="35">
        <v>1.0</v>
      </c>
      <c r="C69" s="6" t="s">
        <v>307</v>
      </c>
      <c r="D69" s="46">
        <f t="shared" si="2"/>
        <v>11853178</v>
      </c>
      <c r="E69" s="46">
        <f>Data!D218</f>
        <v>208402</v>
      </c>
      <c r="F69" s="46">
        <f>sum(E44:E69)</f>
        <v>11853178</v>
      </c>
      <c r="G69" s="47">
        <f>Data!E218</f>
        <v>43495</v>
      </c>
      <c r="H69" s="47"/>
      <c r="I69" s="70"/>
      <c r="J69" s="91"/>
      <c r="K69" s="71"/>
    </row>
    <row r="70">
      <c r="A70" s="6" t="str">
        <f>Data!A376</f>
        <v>Lancaster City Council</v>
      </c>
      <c r="B70" s="35">
        <v>1.0</v>
      </c>
      <c r="C70" s="61" t="s">
        <v>307</v>
      </c>
      <c r="D70" s="57">
        <f t="shared" si="2"/>
        <v>11995678</v>
      </c>
      <c r="E70" s="57">
        <f>Data!D376</f>
        <v>142500</v>
      </c>
      <c r="F70" s="46">
        <f>sum(E44:E70)</f>
        <v>11995678</v>
      </c>
      <c r="G70" s="47">
        <f>Data!E376</f>
        <v>43495</v>
      </c>
      <c r="H70" s="47"/>
      <c r="I70" s="70"/>
      <c r="J70" s="92"/>
      <c r="K70" s="71"/>
    </row>
    <row r="71">
      <c r="A71" s="93" t="str">
        <f>Data!A495</f>
        <v>Sheffield City Council</v>
      </c>
      <c r="B71" s="35">
        <v>1.0</v>
      </c>
      <c r="C71" s="61" t="s">
        <v>307</v>
      </c>
      <c r="D71" s="57">
        <f t="shared" si="2"/>
        <v>12573478</v>
      </c>
      <c r="E71" s="57">
        <f>Data!D495</f>
        <v>577800</v>
      </c>
      <c r="F71" s="46">
        <f>sum(E44:E71)</f>
        <v>12573478</v>
      </c>
      <c r="G71" s="47">
        <f>Data!E495</f>
        <v>43502</v>
      </c>
      <c r="H71" s="47"/>
      <c r="I71" s="70"/>
      <c r="J71" s="91"/>
      <c r="K71" s="71"/>
    </row>
    <row r="72">
      <c r="A72" s="45" t="str">
        <f>Data!A282</f>
        <v>Edinburgh City Council</v>
      </c>
      <c r="B72" s="35">
        <v>1.0</v>
      </c>
      <c r="C72" s="6" t="s">
        <v>316</v>
      </c>
      <c r="D72" s="46">
        <f t="shared" si="2"/>
        <v>13086688</v>
      </c>
      <c r="E72" s="46">
        <f>Data!D282</f>
        <v>513210</v>
      </c>
      <c r="F72" s="46">
        <f>sum(E44:E72)</f>
        <v>13086688</v>
      </c>
      <c r="G72" s="47">
        <f>Data!E282</f>
        <v>43503</v>
      </c>
      <c r="H72" s="47"/>
      <c r="I72" s="70"/>
      <c r="J72" s="91"/>
      <c r="K72" s="71"/>
    </row>
    <row r="73">
      <c r="A73" s="45" t="str">
        <f>Data!A302</f>
        <v>Glastonbury Town Council</v>
      </c>
      <c r="B73" s="35">
        <v>1.0</v>
      </c>
      <c r="C73" s="6" t="s">
        <v>307</v>
      </c>
      <c r="D73" s="46">
        <f t="shared" si="2"/>
        <v>13095620</v>
      </c>
      <c r="E73" s="46">
        <f>Data!D302</f>
        <v>8932</v>
      </c>
      <c r="F73" s="46">
        <f>sum(E44:E73)</f>
        <v>13095620</v>
      </c>
      <c r="G73" s="47">
        <f>Data!E302</f>
        <v>43509</v>
      </c>
      <c r="H73" s="6" t="s">
        <v>463</v>
      </c>
      <c r="I73" s="70"/>
      <c r="J73" s="91"/>
      <c r="K73" s="71"/>
    </row>
    <row r="74">
      <c r="A74" s="6" t="s">
        <v>565</v>
      </c>
      <c r="B74" s="35">
        <v>1.0</v>
      </c>
      <c r="C74" s="61" t="s">
        <v>304</v>
      </c>
      <c r="D74" s="46">
        <f t="shared" si="2"/>
        <v>13098884</v>
      </c>
      <c r="E74" s="57">
        <f>Data!D558</f>
        <v>3264</v>
      </c>
      <c r="F74" s="46">
        <f>sum(E44:E74)</f>
        <v>13098884</v>
      </c>
      <c r="G74" s="47">
        <v>43509.0</v>
      </c>
      <c r="H74" s="6" t="s">
        <v>568</v>
      </c>
      <c r="I74" s="70"/>
      <c r="J74" s="91"/>
      <c r="K74" s="71"/>
    </row>
    <row r="75">
      <c r="A75" s="6" t="str">
        <f>Data!A562</f>
        <v>Vale of White Horse District Council</v>
      </c>
      <c r="B75" s="35">
        <v>1.0</v>
      </c>
      <c r="C75" s="61" t="s">
        <v>307</v>
      </c>
      <c r="D75" s="46">
        <f t="shared" si="2"/>
        <v>13225547</v>
      </c>
      <c r="E75" s="103">
        <f>Data!D562</f>
        <v>126663</v>
      </c>
      <c r="F75" s="46">
        <f>sum(E44:E75)</f>
        <v>13225547</v>
      </c>
      <c r="G75" s="47">
        <f>Data!E562</f>
        <v>43509</v>
      </c>
      <c r="H75" s="6" t="s">
        <v>541</v>
      </c>
      <c r="I75" s="70"/>
      <c r="J75" s="91"/>
      <c r="K75" s="71"/>
    </row>
    <row r="76">
      <c r="A76" s="45" t="str">
        <f>Data!A230</f>
        <v>Chard Town Council</v>
      </c>
      <c r="B76" s="35">
        <v>1.0</v>
      </c>
      <c r="C76" s="6" t="s">
        <v>307</v>
      </c>
      <c r="D76" s="46">
        <f t="shared" si="2"/>
        <v>13237274</v>
      </c>
      <c r="E76" s="46">
        <f>Data!D230</f>
        <v>11727</v>
      </c>
      <c r="F76" s="46">
        <f>sum(E44:E76)</f>
        <v>13237274</v>
      </c>
      <c r="G76" s="47">
        <f>Data!E230</f>
        <v>43514</v>
      </c>
      <c r="H76" s="6" t="s">
        <v>463</v>
      </c>
      <c r="I76" s="70"/>
      <c r="J76" s="91"/>
      <c r="K76" s="71"/>
    </row>
    <row r="77">
      <c r="A77" s="45" t="str">
        <f>Data!A233</f>
        <v>Cheltenham Borough Council </v>
      </c>
      <c r="B77" s="35">
        <v>1.0</v>
      </c>
      <c r="C77" s="6" t="s">
        <v>307</v>
      </c>
      <c r="D77" s="46">
        <f t="shared" si="2"/>
        <v>13354374</v>
      </c>
      <c r="E77" s="46">
        <f>Data!D233</f>
        <v>117100</v>
      </c>
      <c r="F77" s="46">
        <f>sum(E44:E77)</f>
        <v>13354374</v>
      </c>
      <c r="G77" s="47">
        <f>Data!E233</f>
        <v>43514</v>
      </c>
      <c r="H77" s="47"/>
      <c r="I77" s="70"/>
      <c r="J77" s="91"/>
      <c r="K77" s="71"/>
    </row>
    <row r="78">
      <c r="A78" s="45" t="str">
        <f>Data!A599</f>
        <v>Wirksworth Town Council</v>
      </c>
      <c r="B78" s="35">
        <v>1.0</v>
      </c>
      <c r="C78" s="6" t="s">
        <v>307</v>
      </c>
      <c r="D78" s="46">
        <f t="shared" si="2"/>
        <v>13359412</v>
      </c>
      <c r="E78" s="46">
        <f>Data!D599</f>
        <v>5038</v>
      </c>
      <c r="F78" s="46">
        <f>sum(E44:E78)</f>
        <v>13359412</v>
      </c>
      <c r="G78" s="47">
        <f>Data!E599</f>
        <v>43514</v>
      </c>
      <c r="H78" s="47"/>
      <c r="I78" s="70"/>
      <c r="J78" s="91"/>
      <c r="K78" s="71"/>
    </row>
    <row r="79">
      <c r="A79" s="6" t="str">
        <f>Data!A440</f>
        <v>North Somerset Council </v>
      </c>
      <c r="B79" s="35">
        <v>1.0</v>
      </c>
      <c r="C79" s="61" t="s">
        <v>307</v>
      </c>
      <c r="D79" s="46">
        <f t="shared" si="2"/>
        <v>13572212</v>
      </c>
      <c r="E79" s="46">
        <f>Data!D440</f>
        <v>212800</v>
      </c>
      <c r="F79" s="46">
        <f>sum(E44:E79)</f>
        <v>13572212</v>
      </c>
      <c r="G79" s="47">
        <f>Data!E440</f>
        <v>43515</v>
      </c>
      <c r="H79" s="48"/>
      <c r="I79" s="70"/>
      <c r="J79" s="91"/>
      <c r="K79" s="71"/>
    </row>
    <row r="80">
      <c r="A80" s="45" t="str">
        <f>Data!A228</f>
        <v>Carmarthenshire County Council</v>
      </c>
      <c r="B80" s="35">
        <v>1.0</v>
      </c>
      <c r="C80" s="6" t="s">
        <v>304</v>
      </c>
      <c r="D80" s="46">
        <f t="shared" si="2"/>
        <v>13757812</v>
      </c>
      <c r="E80" s="46">
        <f>Data!D228</f>
        <v>185600</v>
      </c>
      <c r="F80" s="46">
        <f>sum(E44:E80)</f>
        <v>13757812</v>
      </c>
      <c r="G80" s="47">
        <f>Data!E228</f>
        <v>43516</v>
      </c>
      <c r="H80" s="47"/>
      <c r="I80" s="70"/>
      <c r="J80" s="91"/>
      <c r="K80" s="71"/>
    </row>
    <row r="81">
      <c r="A81" s="45" t="str">
        <f>Data!A270</f>
        <v>Durham County Council</v>
      </c>
      <c r="B81" s="35">
        <v>1.0</v>
      </c>
      <c r="C81" s="6" t="s">
        <v>307</v>
      </c>
      <c r="D81" s="46">
        <f t="shared" si="2"/>
        <v>14620412</v>
      </c>
      <c r="E81" s="46">
        <f>Data!D270</f>
        <v>862600</v>
      </c>
      <c r="F81" s="46">
        <f>sum(E44:E81)</f>
        <v>14620412</v>
      </c>
      <c r="G81" s="47">
        <f>Data!E270</f>
        <v>43516</v>
      </c>
      <c r="H81" s="47"/>
      <c r="I81" s="70"/>
      <c r="J81" s="91"/>
      <c r="K81" s="71"/>
    </row>
    <row r="82">
      <c r="A82" s="45" t="str">
        <f>Data!A501</f>
        <v>Somerset County Council </v>
      </c>
      <c r="B82" s="35">
        <v>1.0</v>
      </c>
      <c r="C82" s="61" t="s">
        <v>307</v>
      </c>
      <c r="D82" s="46" t="s">
        <v>503</v>
      </c>
      <c r="E82" s="46">
        <f>Data!D501</f>
        <v>555200</v>
      </c>
      <c r="F82" s="46">
        <f>sum(E44:E82)</f>
        <v>15175612</v>
      </c>
      <c r="G82" s="47">
        <f>Data!E501</f>
        <v>43516</v>
      </c>
      <c r="H82" s="47"/>
      <c r="I82" s="70"/>
      <c r="J82" s="91"/>
      <c r="K82" s="71"/>
    </row>
    <row r="83">
      <c r="A83" s="97" t="s">
        <v>594</v>
      </c>
      <c r="B83" s="46" t="s">
        <v>503</v>
      </c>
      <c r="C83" s="46" t="s">
        <v>503</v>
      </c>
      <c r="D83" s="46" t="s">
        <v>503</v>
      </c>
      <c r="E83" s="95">
        <f>-E47</f>
        <v>-26203</v>
      </c>
      <c r="F83" s="46">
        <f>sum(E44:E83)</f>
        <v>15149409</v>
      </c>
      <c r="G83" s="46" t="s">
        <v>503</v>
      </c>
      <c r="H83" s="47"/>
      <c r="I83" s="70"/>
      <c r="J83" s="91"/>
      <c r="K83" s="71"/>
    </row>
    <row r="84">
      <c r="A84" s="97" t="s">
        <v>597</v>
      </c>
      <c r="B84" s="46" t="s">
        <v>503</v>
      </c>
      <c r="C84" s="46" t="s">
        <v>503</v>
      </c>
      <c r="D84" s="46" t="s">
        <v>503</v>
      </c>
      <c r="E84" s="95">
        <f>-E76</f>
        <v>-11727</v>
      </c>
      <c r="F84" s="46">
        <f>sum(E44:E84)</f>
        <v>15137682</v>
      </c>
      <c r="G84" s="46" t="s">
        <v>503</v>
      </c>
      <c r="H84" s="47"/>
      <c r="I84" s="70"/>
      <c r="J84" s="91"/>
      <c r="K84" s="71"/>
    </row>
    <row r="85">
      <c r="A85" s="97" t="s">
        <v>600</v>
      </c>
      <c r="B85" s="46" t="s">
        <v>503</v>
      </c>
      <c r="C85" s="46" t="s">
        <v>503</v>
      </c>
      <c r="D85" s="46" t="s">
        <v>503</v>
      </c>
      <c r="E85" s="95">
        <f>-E73</f>
        <v>-8932</v>
      </c>
      <c r="F85" s="46">
        <f>sum(E44:E85)</f>
        <v>15128750</v>
      </c>
      <c r="G85" s="46" t="s">
        <v>503</v>
      </c>
      <c r="H85" s="47"/>
      <c r="I85" s="70"/>
      <c r="J85" s="91"/>
      <c r="K85" s="71"/>
    </row>
    <row r="86">
      <c r="A86" s="97" t="s">
        <v>601</v>
      </c>
      <c r="B86" s="46" t="s">
        <v>503</v>
      </c>
      <c r="C86" s="46" t="s">
        <v>503</v>
      </c>
      <c r="D86" s="46" t="s">
        <v>503</v>
      </c>
      <c r="E86" s="95">
        <f>-E55</f>
        <v>-2872</v>
      </c>
      <c r="F86" s="46">
        <f>sum(E44:E86)</f>
        <v>15125878</v>
      </c>
      <c r="G86" s="46" t="s">
        <v>503</v>
      </c>
      <c r="H86" s="94"/>
      <c r="I86" s="70"/>
      <c r="J86" s="104"/>
      <c r="K86" s="105"/>
      <c r="L86" s="94"/>
      <c r="M86" s="106"/>
      <c r="N86" s="95"/>
      <c r="O86" s="97"/>
      <c r="P86" s="94"/>
      <c r="Q86" s="106"/>
      <c r="R86" s="95"/>
      <c r="S86" s="97"/>
      <c r="T86" s="94"/>
      <c r="U86" s="106"/>
      <c r="V86" s="95"/>
      <c r="W86" s="97"/>
      <c r="X86" s="94"/>
      <c r="Y86" s="106"/>
      <c r="Z86" s="95"/>
    </row>
    <row r="87">
      <c r="A87" s="107" t="s">
        <v>606</v>
      </c>
      <c r="B87" s="46" t="s">
        <v>503</v>
      </c>
      <c r="C87" s="46" t="s">
        <v>503</v>
      </c>
      <c r="D87" s="46">
        <f>D81+I87</f>
        <v>15125878</v>
      </c>
      <c r="E87" s="46" t="s">
        <v>503</v>
      </c>
      <c r="F87" s="46">
        <f>sum(E44:E87)</f>
        <v>15125878</v>
      </c>
      <c r="G87" s="46" t="s">
        <v>503</v>
      </c>
      <c r="H87" s="97"/>
      <c r="I87" s="98">
        <f>sum(E82:E86)</f>
        <v>505466</v>
      </c>
      <c r="J87" s="105"/>
      <c r="K87" s="100"/>
      <c r="L87" s="101"/>
      <c r="M87" s="101"/>
      <c r="N87" s="101"/>
      <c r="O87" s="101"/>
      <c r="P87" s="101"/>
      <c r="Q87" s="101"/>
      <c r="R87" s="101"/>
      <c r="S87" s="101"/>
      <c r="T87" s="101"/>
      <c r="U87" s="101"/>
      <c r="V87" s="101"/>
      <c r="W87" s="101"/>
      <c r="X87" s="101"/>
      <c r="Y87" s="101"/>
      <c r="Z87" s="101"/>
      <c r="AA87" s="101"/>
      <c r="AB87" s="101"/>
      <c r="AC87" s="101"/>
    </row>
    <row r="88">
      <c r="A88" s="45" t="str">
        <f>Data!A219</f>
        <v>Cambridge City Council</v>
      </c>
      <c r="B88" s="35">
        <v>1.0</v>
      </c>
      <c r="C88" s="6" t="s">
        <v>307</v>
      </c>
      <c r="D88" s="46">
        <f>D87+E88</f>
        <v>15249745</v>
      </c>
      <c r="E88" s="46">
        <f>Data!D219</f>
        <v>123867</v>
      </c>
      <c r="F88" s="46">
        <f>sum(E44:E88)</f>
        <v>15249745</v>
      </c>
      <c r="G88" s="47">
        <f>Data!E219</f>
        <v>43517</v>
      </c>
      <c r="H88" s="90"/>
      <c r="I88" s="70"/>
      <c r="J88" s="91"/>
      <c r="K88" s="71"/>
    </row>
    <row r="89">
      <c r="A89" s="45" t="str">
        <f>Data!A265</f>
        <v>Devon County Council</v>
      </c>
      <c r="B89" s="35">
        <v>1.0</v>
      </c>
      <c r="C89" s="6" t="s">
        <v>307</v>
      </c>
      <c r="D89" s="46" t="s">
        <v>503</v>
      </c>
      <c r="E89" s="46">
        <f>Data!D265</f>
        <v>795286</v>
      </c>
      <c r="F89" s="46">
        <f>sum(E44:E89)</f>
        <v>16045031</v>
      </c>
      <c r="G89" s="47">
        <f>Data!E265</f>
        <v>43517</v>
      </c>
      <c r="H89" s="47"/>
      <c r="I89" s="70"/>
      <c r="J89" s="91"/>
      <c r="K89" s="71"/>
    </row>
    <row r="90">
      <c r="A90" s="94" t="s">
        <v>616</v>
      </c>
      <c r="B90" s="46" t="s">
        <v>503</v>
      </c>
      <c r="C90" s="46" t="s">
        <v>503</v>
      </c>
      <c r="D90" s="46" t="s">
        <v>503</v>
      </c>
      <c r="E90" s="95">
        <f>-E46</f>
        <v>-8076</v>
      </c>
      <c r="F90" s="46">
        <f>sum(E44:E90)</f>
        <v>16036955</v>
      </c>
      <c r="G90" s="46" t="s">
        <v>503</v>
      </c>
      <c r="H90" s="6"/>
      <c r="I90" s="70"/>
      <c r="J90" s="91"/>
      <c r="K90" s="71"/>
    </row>
    <row r="91">
      <c r="A91" s="107" t="s">
        <v>619</v>
      </c>
      <c r="B91" s="46" t="s">
        <v>503</v>
      </c>
      <c r="C91" s="46" t="s">
        <v>503</v>
      </c>
      <c r="D91" s="46">
        <f>D88+I91</f>
        <v>16036955</v>
      </c>
      <c r="E91" s="46" t="s">
        <v>503</v>
      </c>
      <c r="F91" s="46">
        <f>sum(E44:E91)</f>
        <v>16036955</v>
      </c>
      <c r="G91" s="46" t="s">
        <v>503</v>
      </c>
      <c r="H91" s="97"/>
      <c r="I91" s="98">
        <f>sum(E89:E90)</f>
        <v>787210</v>
      </c>
      <c r="J91" s="105"/>
      <c r="K91" s="100"/>
      <c r="L91" s="101"/>
      <c r="M91" s="101"/>
      <c r="N91" s="101"/>
      <c r="O91" s="101"/>
      <c r="P91" s="101"/>
      <c r="Q91" s="101"/>
      <c r="R91" s="101"/>
      <c r="S91" s="101"/>
      <c r="T91" s="101"/>
      <c r="U91" s="101"/>
      <c r="V91" s="101"/>
      <c r="W91" s="101"/>
      <c r="X91" s="101"/>
      <c r="Y91" s="101"/>
      <c r="Z91" s="101"/>
      <c r="AA91" s="101"/>
      <c r="AB91" s="101"/>
      <c r="AC91" s="101"/>
    </row>
    <row r="92">
      <c r="A92" s="45" t="str">
        <f>Data!A502</f>
        <v>Somerset West and Taunton Council</v>
      </c>
      <c r="B92" s="35">
        <v>1.0</v>
      </c>
      <c r="C92" s="61" t="s">
        <v>307</v>
      </c>
      <c r="D92" s="46" t="s">
        <v>503</v>
      </c>
      <c r="E92" s="102" t="s">
        <v>623</v>
      </c>
      <c r="F92" s="46">
        <f>sum(E44:E92)</f>
        <v>16036955</v>
      </c>
      <c r="G92" s="47">
        <f>Data!E502</f>
        <v>43517</v>
      </c>
      <c r="H92" s="6" t="s">
        <v>463</v>
      </c>
      <c r="I92" s="70">
        <f>Data!D502</f>
        <v>149800</v>
      </c>
      <c r="J92" s="91"/>
      <c r="K92" s="71"/>
    </row>
    <row r="93">
      <c r="A93" s="6" t="str">
        <f>Data!A411</f>
        <v>Mendip District Council</v>
      </c>
      <c r="B93" s="35">
        <v>1.0</v>
      </c>
      <c r="C93" s="61" t="s">
        <v>307</v>
      </c>
      <c r="D93" s="46" t="s">
        <v>503</v>
      </c>
      <c r="E93" s="102" t="s">
        <v>626</v>
      </c>
      <c r="F93" s="46">
        <f>sum(E44:E93)</f>
        <v>16036955</v>
      </c>
      <c r="G93" s="47">
        <f>Data!E411</f>
        <v>43521</v>
      </c>
      <c r="H93" s="6" t="s">
        <v>463</v>
      </c>
      <c r="I93" s="70">
        <f>Data!D411</f>
        <v>111724</v>
      </c>
      <c r="J93" s="91"/>
      <c r="K93" s="71"/>
    </row>
    <row r="94">
      <c r="A94" s="6" t="str">
        <f>Data!A483</f>
        <v>Saint Just-in-Penwith Town Council</v>
      </c>
      <c r="B94" s="35">
        <v>1.0</v>
      </c>
      <c r="C94" s="61" t="s">
        <v>307</v>
      </c>
      <c r="D94" s="46" t="s">
        <v>503</v>
      </c>
      <c r="E94" s="102" t="s">
        <v>632</v>
      </c>
      <c r="F94" s="46">
        <f>sum(E44:E94)</f>
        <v>16036955</v>
      </c>
      <c r="G94" s="47">
        <f>Data!E483</f>
        <v>43521</v>
      </c>
      <c r="H94" s="6" t="s">
        <v>635</v>
      </c>
      <c r="I94" s="70">
        <f>Data!D483</f>
        <v>4690</v>
      </c>
      <c r="J94" s="91"/>
      <c r="K94" s="71"/>
    </row>
    <row r="95">
      <c r="A95" s="93" t="str">
        <f>Data!A466</f>
        <v>Reading Borough Council</v>
      </c>
      <c r="B95" s="35">
        <v>1.0</v>
      </c>
      <c r="C95" s="61" t="s">
        <v>307</v>
      </c>
      <c r="D95" s="57">
        <f>D91+E95</f>
        <v>16200055</v>
      </c>
      <c r="E95" s="57">
        <f>Data!D466</f>
        <v>163100</v>
      </c>
      <c r="F95" s="46">
        <f>sum(E44:E95)</f>
        <v>16200055</v>
      </c>
      <c r="G95" s="47">
        <f>Data!E466</f>
        <v>43522</v>
      </c>
      <c r="H95" s="47"/>
      <c r="I95" s="70"/>
      <c r="J95" s="91"/>
      <c r="K95" s="71"/>
    </row>
    <row r="96">
      <c r="A96" s="45" t="str">
        <f>Data!A507</f>
        <v>South Lakeland District Council</v>
      </c>
      <c r="B96" s="35">
        <v>1.0</v>
      </c>
      <c r="C96" s="61" t="s">
        <v>307</v>
      </c>
      <c r="D96" s="46">
        <f t="shared" ref="D96:D99" si="3">D95+E96</f>
        <v>16303509</v>
      </c>
      <c r="E96" s="46">
        <f>Data!D507</f>
        <v>103454</v>
      </c>
      <c r="F96" s="46">
        <f>sum(E44:E96)</f>
        <v>16303509</v>
      </c>
      <c r="G96" s="47">
        <f>Data!E507</f>
        <v>43522</v>
      </c>
      <c r="H96" s="47"/>
      <c r="I96" s="70"/>
      <c r="J96" s="91"/>
      <c r="K96" s="71"/>
    </row>
    <row r="97">
      <c r="A97" s="45" t="str">
        <f>Data!A488</f>
        <v>St Neots Town Council</v>
      </c>
      <c r="B97" s="35">
        <v>1.0</v>
      </c>
      <c r="C97" s="61" t="s">
        <v>307</v>
      </c>
      <c r="D97" s="46">
        <f t="shared" si="3"/>
        <v>16334674</v>
      </c>
      <c r="E97" s="46">
        <f>Data!D488</f>
        <v>31165</v>
      </c>
      <c r="F97" s="46">
        <f>sum(E44:E97)</f>
        <v>16334674</v>
      </c>
      <c r="G97" s="47">
        <f>Data!E488</f>
        <v>43522</v>
      </c>
      <c r="H97" s="47"/>
      <c r="I97" s="70"/>
      <c r="J97" s="91"/>
      <c r="K97" s="71"/>
    </row>
    <row r="98">
      <c r="A98" s="6" t="str">
        <f>Data!A596</f>
        <v>Wiltshire Council</v>
      </c>
      <c r="B98" s="35">
        <v>1.0</v>
      </c>
      <c r="C98" s="61" t="s">
        <v>307</v>
      </c>
      <c r="D98" s="46">
        <f t="shared" si="3"/>
        <v>16769674</v>
      </c>
      <c r="E98" s="57">
        <f>Data!D596</f>
        <v>435000</v>
      </c>
      <c r="F98" s="46">
        <f>sum(E44:E98)</f>
        <v>16769674</v>
      </c>
      <c r="G98" s="47">
        <f>Data!E596</f>
        <v>43522</v>
      </c>
      <c r="H98" s="48"/>
      <c r="I98" s="70"/>
      <c r="J98" s="91"/>
      <c r="K98" s="71"/>
    </row>
    <row r="99">
      <c r="A99" s="6" t="str">
        <f>Data!A167</f>
        <v>Ards and North Down Borough Council</v>
      </c>
      <c r="B99" s="35">
        <v>1.0</v>
      </c>
      <c r="C99" s="61" t="s">
        <v>319</v>
      </c>
      <c r="D99" s="46">
        <f t="shared" si="3"/>
        <v>16926346</v>
      </c>
      <c r="E99" s="46">
        <f>Data!D167</f>
        <v>156672</v>
      </c>
      <c r="F99" s="46">
        <f>sum(E44:E99)</f>
        <v>16926346</v>
      </c>
      <c r="G99" s="47">
        <f>Data!E167</f>
        <v>43523</v>
      </c>
      <c r="H99" s="48"/>
      <c r="I99" s="70"/>
      <c r="J99" s="91"/>
      <c r="K99" s="71"/>
    </row>
    <row r="100">
      <c r="A100" s="6" t="str">
        <f>Data!A388</f>
        <v>Lewisham London Borough Council,</v>
      </c>
      <c r="B100" s="35">
        <v>1.0</v>
      </c>
      <c r="C100" s="61" t="s">
        <v>307</v>
      </c>
      <c r="D100" s="46" t="s">
        <v>503</v>
      </c>
      <c r="E100" s="102" t="s">
        <v>652</v>
      </c>
      <c r="F100" s="46">
        <f>sum(E44:E100)</f>
        <v>16926346</v>
      </c>
      <c r="G100" s="47">
        <f>Data!E388</f>
        <v>43523</v>
      </c>
      <c r="H100" s="6" t="s">
        <v>523</v>
      </c>
      <c r="I100" s="70">
        <f>Data!D388</f>
        <v>292000</v>
      </c>
      <c r="J100" s="91"/>
      <c r="K100" s="71"/>
    </row>
    <row r="101">
      <c r="A101" s="6" t="str">
        <f>Data!A577</f>
        <v>Welshpool Town Council</v>
      </c>
      <c r="B101" s="35">
        <v>1.0</v>
      </c>
      <c r="C101" s="61" t="s">
        <v>304</v>
      </c>
      <c r="D101" s="57">
        <f>D99+E101</f>
        <v>16933010</v>
      </c>
      <c r="E101" s="57">
        <f>Data!D577</f>
        <v>6664</v>
      </c>
      <c r="F101" s="46">
        <f>sum(E44:E101)</f>
        <v>16933010</v>
      </c>
      <c r="G101" s="47">
        <f>Data!E577</f>
        <v>43523</v>
      </c>
      <c r="H101" s="48"/>
      <c r="I101" s="70"/>
      <c r="J101" s="91"/>
      <c r="K101" s="71"/>
    </row>
    <row r="102">
      <c r="A102" s="6" t="str">
        <f>Data!A371</f>
        <v>Kington Town Council</v>
      </c>
      <c r="B102" s="35">
        <v>1.0</v>
      </c>
      <c r="C102" s="61" t="s">
        <v>307</v>
      </c>
      <c r="D102" s="46">
        <f t="shared" ref="D102:D103" si="4">D101+E102</f>
        <v>16936250</v>
      </c>
      <c r="E102" s="46">
        <f>Data!D371</f>
        <v>3240</v>
      </c>
      <c r="F102" s="46">
        <f>sum(E44:E102)</f>
        <v>16936250</v>
      </c>
      <c r="G102" s="47">
        <f>Data!E371</f>
        <v>43528</v>
      </c>
      <c r="H102" s="6" t="s">
        <v>661</v>
      </c>
      <c r="I102" s="70"/>
      <c r="J102" s="92"/>
      <c r="K102" s="71"/>
    </row>
    <row r="103">
      <c r="A103" s="6" t="str">
        <f>Data!A178</f>
        <v>Bedford Borough Council</v>
      </c>
      <c r="B103" s="35">
        <v>1.0</v>
      </c>
      <c r="C103" s="61" t="s">
        <v>307</v>
      </c>
      <c r="D103" s="46">
        <f t="shared" si="4"/>
        <v>17106150</v>
      </c>
      <c r="E103" s="46">
        <f>Data!D178</f>
        <v>169900</v>
      </c>
      <c r="F103" s="46">
        <f>sum(E44:E103)</f>
        <v>17106150</v>
      </c>
      <c r="G103" s="47">
        <f>Data!E178</f>
        <v>43529</v>
      </c>
      <c r="H103" s="48"/>
      <c r="I103" s="70"/>
      <c r="J103" s="91"/>
      <c r="K103" s="71"/>
    </row>
    <row r="104">
      <c r="A104" s="6" t="str">
        <f>Data!A192</f>
        <v>Bradford-on-Avon Town Council</v>
      </c>
      <c r="B104" s="35">
        <v>1.0</v>
      </c>
      <c r="C104" s="61" t="s">
        <v>307</v>
      </c>
      <c r="D104" s="46" t="s">
        <v>503</v>
      </c>
      <c r="E104" s="102" t="s">
        <v>664</v>
      </c>
      <c r="F104" s="46">
        <f>sum(E44:E104)</f>
        <v>17106150</v>
      </c>
      <c r="G104" s="47">
        <f>Data!E192</f>
        <v>43529</v>
      </c>
      <c r="H104" s="6" t="s">
        <v>667</v>
      </c>
      <c r="I104" s="70">
        <f>Data!D192</f>
        <v>9402</v>
      </c>
      <c r="J104" s="91"/>
      <c r="K104" s="71"/>
    </row>
    <row r="105">
      <c r="A105" s="45" t="str">
        <f>Data!A227</f>
        <v>Carlisle City Council</v>
      </c>
      <c r="B105" s="35">
        <v>1.0</v>
      </c>
      <c r="C105" s="6" t="s">
        <v>307</v>
      </c>
      <c r="D105" s="46">
        <f>D103+E105</f>
        <v>17214450</v>
      </c>
      <c r="E105" s="46">
        <f>Data!D227</f>
        <v>108300</v>
      </c>
      <c r="F105" s="46">
        <f>sum(E44:E105)</f>
        <v>17214450</v>
      </c>
      <c r="G105" s="47">
        <f>Data!E227</f>
        <v>43529</v>
      </c>
      <c r="H105" s="47"/>
      <c r="I105" s="70"/>
      <c r="J105" s="91"/>
      <c r="K105" s="71"/>
    </row>
    <row r="106">
      <c r="A106" s="6" t="str">
        <f>Data!A180</f>
        <v>Bideford Town Council</v>
      </c>
      <c r="B106" s="35">
        <v>1.0</v>
      </c>
      <c r="C106" s="61" t="s">
        <v>307</v>
      </c>
      <c r="D106" s="46" t="s">
        <v>503</v>
      </c>
      <c r="E106" s="102" t="s">
        <v>672</v>
      </c>
      <c r="F106" s="46">
        <f>sum(E44:E106)</f>
        <v>17214450</v>
      </c>
      <c r="G106" s="47">
        <f>Data!E180</f>
        <v>43531</v>
      </c>
      <c r="H106" s="6" t="s">
        <v>460</v>
      </c>
      <c r="I106" s="70">
        <f>Data!D180</f>
        <v>17107</v>
      </c>
      <c r="J106" s="91"/>
      <c r="K106" s="71"/>
    </row>
    <row r="107">
      <c r="A107" s="6" t="str">
        <f>Data!A313</f>
        <v>Gwynedd Council</v>
      </c>
      <c r="B107" s="35">
        <v>1.0</v>
      </c>
      <c r="C107" s="6" t="s">
        <v>304</v>
      </c>
      <c r="D107" s="46" t="s">
        <v>503</v>
      </c>
      <c r="E107" s="57">
        <f>Data!D313</f>
        <v>123600</v>
      </c>
      <c r="F107" s="46">
        <f>sum(E44:E107)</f>
        <v>17338050</v>
      </c>
      <c r="G107" s="47">
        <f>Data!E313</f>
        <v>43531</v>
      </c>
      <c r="H107" s="48"/>
      <c r="I107" s="70"/>
      <c r="J107" s="92"/>
      <c r="K107" s="71"/>
    </row>
    <row r="108">
      <c r="A108" s="97" t="s">
        <v>677</v>
      </c>
      <c r="B108" s="46" t="s">
        <v>503</v>
      </c>
      <c r="C108" s="46" t="s">
        <v>503</v>
      </c>
      <c r="D108" s="46" t="s">
        <v>503</v>
      </c>
      <c r="E108" s="109">
        <f>-E74</f>
        <v>-3264</v>
      </c>
      <c r="F108" s="46">
        <f>sum(E44:E108)</f>
        <v>17334786</v>
      </c>
      <c r="G108" s="46" t="s">
        <v>503</v>
      </c>
      <c r="H108" s="110"/>
      <c r="I108" s="109"/>
      <c r="J108" s="99"/>
      <c r="K108" s="100"/>
      <c r="L108" s="101"/>
      <c r="M108" s="101"/>
      <c r="N108" s="101"/>
      <c r="O108" s="101"/>
      <c r="P108" s="101"/>
      <c r="Q108" s="101"/>
      <c r="R108" s="101"/>
      <c r="S108" s="101"/>
      <c r="T108" s="101"/>
      <c r="U108" s="101"/>
      <c r="V108" s="101"/>
      <c r="W108" s="101"/>
      <c r="X108" s="101"/>
      <c r="Y108" s="101"/>
      <c r="Z108" s="101"/>
      <c r="AA108" s="101"/>
      <c r="AB108" s="101"/>
      <c r="AC108" s="101"/>
    </row>
    <row r="109">
      <c r="A109" s="96" t="s">
        <v>681</v>
      </c>
      <c r="B109" s="46" t="s">
        <v>503</v>
      </c>
      <c r="C109" s="46" t="s">
        <v>503</v>
      </c>
      <c r="D109" s="46">
        <f>D105+I109</f>
        <v>17334786</v>
      </c>
      <c r="E109" s="46" t="s">
        <v>503</v>
      </c>
      <c r="F109" s="46">
        <f>sum(E44:E109)</f>
        <v>17334786</v>
      </c>
      <c r="G109" s="46" t="s">
        <v>503</v>
      </c>
      <c r="H109" s="110"/>
      <c r="I109" s="111">
        <f>sum(E107:E108)</f>
        <v>120336</v>
      </c>
      <c r="J109" s="99"/>
      <c r="K109" s="100"/>
      <c r="L109" s="101"/>
      <c r="M109" s="101"/>
      <c r="N109" s="101"/>
      <c r="O109" s="101"/>
      <c r="P109" s="101"/>
      <c r="Q109" s="101"/>
      <c r="R109" s="101"/>
      <c r="S109" s="101"/>
      <c r="T109" s="101"/>
      <c r="U109" s="101"/>
      <c r="V109" s="101"/>
      <c r="W109" s="101"/>
      <c r="X109" s="101"/>
      <c r="Y109" s="101"/>
      <c r="Z109" s="101"/>
      <c r="AA109" s="101"/>
      <c r="AB109" s="101"/>
      <c r="AC109" s="101"/>
    </row>
    <row r="110">
      <c r="A110" s="93" t="str">
        <f>Data!A479</f>
        <v>Rushcliffe Borough Council</v>
      </c>
      <c r="B110" s="35">
        <v>1.0</v>
      </c>
      <c r="C110" s="61" t="s">
        <v>307</v>
      </c>
      <c r="D110" s="57">
        <f>D109+E110</f>
        <v>17449260</v>
      </c>
      <c r="E110" s="57">
        <f>Data!D479</f>
        <v>114474</v>
      </c>
      <c r="F110" s="46">
        <f>sum(E44:E110)</f>
        <v>17449260</v>
      </c>
      <c r="G110" s="47">
        <f>Data!E479</f>
        <v>43531</v>
      </c>
      <c r="H110" s="47"/>
      <c r="I110" s="70"/>
      <c r="J110" s="91"/>
      <c r="K110" s="71"/>
    </row>
    <row r="111">
      <c r="A111" s="6" t="str">
        <f>Data!A330</f>
        <v>Herefordshire Council</v>
      </c>
      <c r="B111" s="35">
        <v>1.0</v>
      </c>
      <c r="C111" s="61" t="s">
        <v>307</v>
      </c>
      <c r="D111" s="46" t="s">
        <v>503</v>
      </c>
      <c r="E111" s="57">
        <f>Data!D330</f>
        <v>191000</v>
      </c>
      <c r="F111" s="46">
        <f>sum(E44:E111)</f>
        <v>17640260</v>
      </c>
      <c r="G111" s="47">
        <f>Data!E330</f>
        <v>43532</v>
      </c>
      <c r="H111" s="48"/>
      <c r="I111" s="70"/>
      <c r="J111" s="92"/>
      <c r="K111" s="71"/>
    </row>
    <row r="112">
      <c r="A112" s="97" t="s">
        <v>690</v>
      </c>
      <c r="B112" s="46" t="s">
        <v>503</v>
      </c>
      <c r="C112" s="46" t="s">
        <v>503</v>
      </c>
      <c r="D112" s="46" t="s">
        <v>503</v>
      </c>
      <c r="E112" s="95">
        <f>-E102</f>
        <v>-3240</v>
      </c>
      <c r="F112" s="46">
        <f>sum(E44:E112)</f>
        <v>17637020</v>
      </c>
      <c r="G112" s="46" t="s">
        <v>503</v>
      </c>
      <c r="H112" s="112"/>
      <c r="I112" s="70"/>
      <c r="J112" s="104"/>
      <c r="K112" s="105"/>
      <c r="L112" s="94"/>
      <c r="M112" s="106"/>
      <c r="N112" s="95"/>
      <c r="O112" s="97"/>
      <c r="P112" s="94"/>
      <c r="Q112" s="106"/>
      <c r="R112" s="95"/>
      <c r="S112" s="97"/>
      <c r="T112" s="94"/>
      <c r="U112" s="106"/>
      <c r="V112" s="95"/>
      <c r="W112" s="97"/>
      <c r="X112" s="94"/>
      <c r="Y112" s="106"/>
      <c r="Z112" s="95"/>
    </row>
    <row r="113">
      <c r="A113" s="96" t="s">
        <v>693</v>
      </c>
      <c r="B113" s="46" t="s">
        <v>503</v>
      </c>
      <c r="C113" s="46" t="s">
        <v>503</v>
      </c>
      <c r="D113" s="57">
        <f>D110+I113</f>
        <v>17637020</v>
      </c>
      <c r="E113" s="46" t="s">
        <v>503</v>
      </c>
      <c r="F113" s="46">
        <f>sum(E44:E113)</f>
        <v>17637020</v>
      </c>
      <c r="G113" s="46" t="s">
        <v>503</v>
      </c>
      <c r="H113" s="110"/>
      <c r="I113" s="98">
        <f>sum(E111:E112)</f>
        <v>187760</v>
      </c>
      <c r="J113" s="105"/>
      <c r="K113" s="100"/>
      <c r="L113" s="101"/>
      <c r="M113" s="101"/>
      <c r="N113" s="101"/>
      <c r="O113" s="101"/>
      <c r="P113" s="101"/>
      <c r="Q113" s="101"/>
      <c r="R113" s="101"/>
      <c r="S113" s="101"/>
      <c r="T113" s="101"/>
      <c r="U113" s="101"/>
      <c r="V113" s="101"/>
      <c r="W113" s="101"/>
      <c r="X113" s="101"/>
      <c r="Y113" s="101"/>
      <c r="Z113" s="101"/>
      <c r="AA113" s="101"/>
      <c r="AB113" s="101"/>
      <c r="AC113" s="101"/>
    </row>
    <row r="114">
      <c r="A114" s="6" t="str">
        <f>Data!A168</f>
        <v>Ashburton Town Council</v>
      </c>
      <c r="B114" s="35">
        <v>1.0</v>
      </c>
      <c r="C114" s="61" t="s">
        <v>307</v>
      </c>
      <c r="D114" s="46" t="s">
        <v>503</v>
      </c>
      <c r="E114" s="102" t="s">
        <v>696</v>
      </c>
      <c r="F114" s="46">
        <f>sum(E44:E114)</f>
        <v>17637020</v>
      </c>
      <c r="G114" s="47">
        <f>Data!E168</f>
        <v>43536</v>
      </c>
      <c r="H114" s="6" t="s">
        <v>460</v>
      </c>
      <c r="I114" s="70">
        <f>Data!D168</f>
        <v>4170</v>
      </c>
      <c r="J114" s="91"/>
      <c r="K114" s="71"/>
    </row>
    <row r="115">
      <c r="A115" s="6" t="str">
        <f>Data!A209</f>
        <v>Buckfastleigh Town Council</v>
      </c>
      <c r="B115" s="35">
        <v>1.0</v>
      </c>
      <c r="C115" s="61" t="s">
        <v>307</v>
      </c>
      <c r="D115" s="46" t="s">
        <v>503</v>
      </c>
      <c r="E115" s="102" t="s">
        <v>699</v>
      </c>
      <c r="F115" s="46">
        <f>sum(E44:E115)</f>
        <v>17637020</v>
      </c>
      <c r="G115" s="47">
        <f>Data!E209</f>
        <v>43536</v>
      </c>
      <c r="H115" s="6" t="s">
        <v>460</v>
      </c>
      <c r="I115" s="70">
        <f>Data!D209</f>
        <v>3326</v>
      </c>
      <c r="J115" s="91"/>
      <c r="K115" s="71"/>
    </row>
    <row r="116">
      <c r="A116" s="6" t="str">
        <f>Data!A572</f>
        <v>Watlington Parish Council</v>
      </c>
      <c r="B116" s="35">
        <v>1.0</v>
      </c>
      <c r="C116" s="61" t="s">
        <v>307</v>
      </c>
      <c r="D116" s="46" t="s">
        <v>503</v>
      </c>
      <c r="E116" s="102" t="s">
        <v>702</v>
      </c>
      <c r="F116" s="46">
        <f>sum(E44:E116)</f>
        <v>17637020</v>
      </c>
      <c r="G116" s="47">
        <f>Data!E572</f>
        <v>43536</v>
      </c>
      <c r="H116" s="6" t="s">
        <v>541</v>
      </c>
      <c r="I116" s="70">
        <f>Data!D572</f>
        <v>2727</v>
      </c>
      <c r="J116" s="91"/>
      <c r="K116" s="71"/>
    </row>
    <row r="117">
      <c r="A117" s="6" t="str">
        <f>Data!A259</f>
        <v>Dartington Parish Council</v>
      </c>
      <c r="B117" s="35">
        <v>1.0</v>
      </c>
      <c r="C117" s="61" t="s">
        <v>307</v>
      </c>
      <c r="D117" s="46" t="s">
        <v>503</v>
      </c>
      <c r="E117" s="102" t="s">
        <v>706</v>
      </c>
      <c r="F117" s="46">
        <f>sum(E44:E117)</f>
        <v>17637020</v>
      </c>
      <c r="G117" s="47">
        <f>Data!E259</f>
        <v>43537</v>
      </c>
      <c r="H117" s="6"/>
      <c r="I117" s="70">
        <f>Data!D259</f>
        <v>876</v>
      </c>
      <c r="J117" s="91"/>
      <c r="K117" s="71"/>
    </row>
    <row r="118">
      <c r="A118" s="6" t="str">
        <f>Data!A428</f>
        <v>Newport Town Council</v>
      </c>
      <c r="B118" s="35">
        <v>1.0</v>
      </c>
      <c r="C118" s="6" t="s">
        <v>304</v>
      </c>
      <c r="D118" s="57">
        <f>D113+E118</f>
        <v>17788520</v>
      </c>
      <c r="E118" s="57">
        <f>Data!D428</f>
        <v>151500</v>
      </c>
      <c r="F118" s="46">
        <f>sum(E44:E118)</f>
        <v>17788520</v>
      </c>
      <c r="G118" s="47">
        <f>Data!E428</f>
        <v>43537</v>
      </c>
      <c r="H118" s="6"/>
      <c r="I118" s="70"/>
      <c r="J118" s="91"/>
      <c r="K118" s="71"/>
    </row>
    <row r="119">
      <c r="A119" s="6" t="str">
        <f>Data!A177</f>
        <v>Bath and North East Somerset Council</v>
      </c>
      <c r="B119" s="35">
        <v>1.0</v>
      </c>
      <c r="C119" s="61" t="s">
        <v>307</v>
      </c>
      <c r="D119" s="46">
        <f>D118+E119</f>
        <v>17977198</v>
      </c>
      <c r="E119" s="46">
        <f>Data!D177</f>
        <v>188678</v>
      </c>
      <c r="F119" s="46">
        <f>sum(E44:E119)</f>
        <v>17977198</v>
      </c>
      <c r="G119" s="47">
        <f>Data!E177</f>
        <v>43538</v>
      </c>
      <c r="H119" s="48"/>
      <c r="I119" s="70"/>
      <c r="J119" s="91"/>
      <c r="K119" s="71"/>
    </row>
    <row r="120">
      <c r="A120" s="6" t="str">
        <f>Data!A198</f>
        <v>Bridgwater Town Council</v>
      </c>
      <c r="B120" s="35">
        <v>1.0</v>
      </c>
      <c r="C120" s="61" t="s">
        <v>307</v>
      </c>
      <c r="D120" s="46" t="s">
        <v>503</v>
      </c>
      <c r="E120" s="102" t="s">
        <v>715</v>
      </c>
      <c r="F120" s="46">
        <f>sum(E44:E120)</f>
        <v>17977198</v>
      </c>
      <c r="G120" s="47">
        <f>Data!E198</f>
        <v>43538</v>
      </c>
      <c r="H120" s="6" t="s">
        <v>463</v>
      </c>
      <c r="I120" s="70">
        <f>Data!D198</f>
        <v>41276</v>
      </c>
      <c r="J120" s="91"/>
      <c r="K120" s="71"/>
    </row>
    <row r="121">
      <c r="A121" s="6" t="str">
        <f>Data!A321</f>
        <v>Haringey London Borough Council</v>
      </c>
      <c r="B121" s="35">
        <v>1.0</v>
      </c>
      <c r="C121" s="6" t="s">
        <v>307</v>
      </c>
      <c r="D121" s="46" t="s">
        <v>503</v>
      </c>
      <c r="E121" s="102" t="s">
        <v>718</v>
      </c>
      <c r="F121" s="46">
        <f>sum(E44:E121)</f>
        <v>17977198</v>
      </c>
      <c r="G121" s="47">
        <f>Data!E321</f>
        <v>43542</v>
      </c>
      <c r="H121" s="6" t="s">
        <v>523</v>
      </c>
      <c r="I121" s="70">
        <f>Data!D321</f>
        <v>271224</v>
      </c>
      <c r="J121" s="92"/>
      <c r="K121" s="71"/>
    </row>
    <row r="122">
      <c r="A122" s="93" t="str">
        <f>Data!A461</f>
        <v>Plymouth City Council</v>
      </c>
      <c r="B122" s="35">
        <v>1.0</v>
      </c>
      <c r="C122" s="61" t="s">
        <v>307</v>
      </c>
      <c r="D122" s="57">
        <f>D119+E122</f>
        <v>18212180</v>
      </c>
      <c r="E122" s="57">
        <f>Data!D461</f>
        <v>234982</v>
      </c>
      <c r="F122" s="46">
        <f>sum(E44:E122)</f>
        <v>18212180</v>
      </c>
      <c r="G122" s="47">
        <f>Data!E461</f>
        <v>43542</v>
      </c>
      <c r="H122" s="47"/>
      <c r="I122" s="70"/>
      <c r="J122" s="91"/>
      <c r="K122" s="71"/>
    </row>
    <row r="123">
      <c r="A123" s="93" t="str">
        <f>Data!A462</f>
        <v>Portsmouth City Council</v>
      </c>
      <c r="B123" s="35">
        <v>1.0</v>
      </c>
      <c r="C123" s="61" t="s">
        <v>307</v>
      </c>
      <c r="D123" s="57">
        <f>D122+E123</f>
        <v>18417280</v>
      </c>
      <c r="E123" s="57">
        <f>Data!D462</f>
        <v>205100</v>
      </c>
      <c r="F123" s="46">
        <f>sum(E44:E123)</f>
        <v>18417280</v>
      </c>
      <c r="G123" s="47">
        <f>Data!E462</f>
        <v>43543</v>
      </c>
      <c r="H123" s="47"/>
      <c r="I123" s="70"/>
      <c r="J123" s="91"/>
      <c r="K123" s="71"/>
    </row>
    <row r="124">
      <c r="A124" s="45" t="str">
        <f>Data!A554</f>
        <v>Tower Hamlets London Borough Council</v>
      </c>
      <c r="B124" s="35">
        <v>1.0</v>
      </c>
      <c r="C124" s="61" t="s">
        <v>307</v>
      </c>
      <c r="D124" s="46" t="s">
        <v>503</v>
      </c>
      <c r="E124" s="102" t="s">
        <v>727</v>
      </c>
      <c r="F124" s="46">
        <f>sum(E44:E124)</f>
        <v>18417280</v>
      </c>
      <c r="G124" s="47">
        <f>Data!E554</f>
        <v>43544</v>
      </c>
      <c r="H124" s="6" t="s">
        <v>523</v>
      </c>
      <c r="I124" s="70">
        <f>Data!D554</f>
        <v>308000</v>
      </c>
      <c r="J124" s="91"/>
      <c r="K124" s="71"/>
    </row>
    <row r="125">
      <c r="A125" s="45" t="str">
        <f>Data!A328</f>
        <v>Helston Town Council</v>
      </c>
      <c r="B125" s="35">
        <v>1.0</v>
      </c>
      <c r="C125" s="61" t="s">
        <v>307</v>
      </c>
      <c r="D125" s="46" t="s">
        <v>503</v>
      </c>
      <c r="E125" s="102" t="s">
        <v>732</v>
      </c>
      <c r="F125" s="46">
        <f>sum(E44:E125)</f>
        <v>18417280</v>
      </c>
      <c r="G125" s="47">
        <f>Data!E328</f>
        <v>43545</v>
      </c>
      <c r="H125" s="6" t="s">
        <v>470</v>
      </c>
      <c r="I125" s="70">
        <f>Data!D328</f>
        <v>11178</v>
      </c>
      <c r="J125" s="91"/>
      <c r="K125" s="71"/>
    </row>
    <row r="126">
      <c r="A126" s="45" t="str">
        <f>Data!A345</f>
        <v>Hull City Council</v>
      </c>
      <c r="B126" s="35">
        <v>1.0</v>
      </c>
      <c r="C126" s="6" t="s">
        <v>307</v>
      </c>
      <c r="D126" s="46">
        <f>D123+E126</f>
        <v>18677925</v>
      </c>
      <c r="E126" s="46">
        <f>Data!D345</f>
        <v>260645</v>
      </c>
      <c r="F126" s="46">
        <f>sum(E44:E126)</f>
        <v>18677925</v>
      </c>
      <c r="G126" s="47">
        <f>Data!E345</f>
        <v>43545</v>
      </c>
      <c r="H126" s="6"/>
      <c r="I126" s="70"/>
      <c r="J126" s="91"/>
      <c r="K126" s="71"/>
    </row>
    <row r="127">
      <c r="A127" s="45" t="str">
        <f>Data!A529</f>
        <v>Suffolk County Council</v>
      </c>
      <c r="B127" s="35">
        <v>1.0</v>
      </c>
      <c r="C127" s="61" t="s">
        <v>307</v>
      </c>
      <c r="D127" s="46">
        <f t="shared" ref="D127:D128" si="5">D126+E127</f>
        <v>19434925</v>
      </c>
      <c r="E127" s="46">
        <f>Data!D529</f>
        <v>757000</v>
      </c>
      <c r="F127" s="46">
        <f>sum(E44:E127)</f>
        <v>19434925</v>
      </c>
      <c r="G127" s="47">
        <f>Data!E529</f>
        <v>43545</v>
      </c>
      <c r="H127" s="47"/>
      <c r="I127" s="70"/>
      <c r="J127" s="91"/>
      <c r="K127" s="71"/>
    </row>
    <row r="128">
      <c r="A128" s="6" t="str">
        <f>Data!A612</f>
        <v>City of York Council</v>
      </c>
      <c r="B128" s="35">
        <v>1.0</v>
      </c>
      <c r="C128" s="61" t="s">
        <v>307</v>
      </c>
      <c r="D128" s="46">
        <f t="shared" si="5"/>
        <v>19643125</v>
      </c>
      <c r="E128" s="57">
        <f>Data!D612</f>
        <v>208200</v>
      </c>
      <c r="F128" s="46">
        <f>sum(E44:E128)</f>
        <v>19643125</v>
      </c>
      <c r="G128" s="47">
        <f>Data!E612</f>
        <v>43545</v>
      </c>
      <c r="H128" s="48"/>
      <c r="I128" s="70"/>
      <c r="J128" s="91"/>
      <c r="K128" s="71"/>
    </row>
    <row r="129">
      <c r="A129" s="6" t="str">
        <f>Data!A338</f>
        <v>Holme Valley Parish Council</v>
      </c>
      <c r="B129" s="35">
        <v>1.0</v>
      </c>
      <c r="C129" s="61" t="s">
        <v>307</v>
      </c>
      <c r="D129" s="46" t="s">
        <v>503</v>
      </c>
      <c r="E129" s="102" t="s">
        <v>751</v>
      </c>
      <c r="F129" s="46">
        <f>sum(E44:E129)</f>
        <v>19643125</v>
      </c>
      <c r="G129" s="47">
        <f>Data!E338</f>
        <v>43549</v>
      </c>
      <c r="H129" s="57" t="s">
        <v>754</v>
      </c>
      <c r="I129" s="70">
        <f>Data!D338</f>
        <v>34680</v>
      </c>
      <c r="J129" s="91"/>
      <c r="K129" s="71"/>
    </row>
    <row r="130">
      <c r="A130" s="6" t="str">
        <f>Data!A386</f>
        <v>Leominster Town Council</v>
      </c>
      <c r="B130" s="35">
        <v>1.0</v>
      </c>
      <c r="C130" s="61" t="s">
        <v>307</v>
      </c>
      <c r="D130" s="46" t="s">
        <v>503</v>
      </c>
      <c r="E130" s="102" t="s">
        <v>758</v>
      </c>
      <c r="F130" s="46">
        <f>sum(E44:E130)</f>
        <v>19643125</v>
      </c>
      <c r="G130" s="47">
        <f>Data!E386</f>
        <v>43549</v>
      </c>
      <c r="H130" s="112" t="s">
        <v>761</v>
      </c>
      <c r="I130" s="70">
        <f>Data!D386</f>
        <v>11691</v>
      </c>
      <c r="J130" s="91"/>
      <c r="K130" s="71"/>
    </row>
    <row r="131">
      <c r="A131" s="93" t="str">
        <f>Data!A451</f>
        <v>Otley Town Council</v>
      </c>
      <c r="B131" s="35">
        <v>1.0</v>
      </c>
      <c r="C131" s="61" t="s">
        <v>307</v>
      </c>
      <c r="D131" s="57">
        <f>D128+E131</f>
        <v>19656793</v>
      </c>
      <c r="E131" s="57">
        <f>Data!D451</f>
        <v>13668</v>
      </c>
      <c r="F131" s="46">
        <f>sum(E44:E131)</f>
        <v>19656793</v>
      </c>
      <c r="G131" s="47">
        <f>Data!E451</f>
        <v>43549</v>
      </c>
      <c r="H131" s="47"/>
      <c r="J131" s="91"/>
      <c r="K131" s="71"/>
    </row>
    <row r="132">
      <c r="A132" s="45" t="str">
        <f>Data!A498</f>
        <v>Shrewsbury Town Council</v>
      </c>
      <c r="B132" s="35">
        <v>1.0</v>
      </c>
      <c r="C132" s="61" t="s">
        <v>307</v>
      </c>
      <c r="D132" s="46">
        <f t="shared" ref="D132:D134" si="6">D131+E132</f>
        <v>19728508</v>
      </c>
      <c r="E132" s="46">
        <f>Data!D498</f>
        <v>71715</v>
      </c>
      <c r="F132" s="46">
        <f>sum(E44:E132)</f>
        <v>19728508</v>
      </c>
      <c r="G132" s="47">
        <f>Data!E498</f>
        <v>43549</v>
      </c>
      <c r="H132" s="47"/>
      <c r="I132" s="70"/>
      <c r="J132" s="91"/>
      <c r="K132" s="71"/>
    </row>
    <row r="133">
      <c r="A133" s="6" t="s">
        <v>348</v>
      </c>
      <c r="B133" s="35">
        <v>1.0</v>
      </c>
      <c r="C133" s="61" t="s">
        <v>307</v>
      </c>
      <c r="D133" s="46">
        <f t="shared" si="6"/>
        <v>19740833</v>
      </c>
      <c r="E133" s="46">
        <f>Data!D181</f>
        <v>12325</v>
      </c>
      <c r="F133" s="46">
        <f>sum(E44:E133)</f>
        <v>19740833</v>
      </c>
      <c r="G133" s="47">
        <v>43550.0</v>
      </c>
      <c r="H133" s="48"/>
      <c r="I133" s="70"/>
      <c r="J133" s="91"/>
      <c r="K133" s="71"/>
    </row>
    <row r="134">
      <c r="A134" s="6" t="str">
        <f>Data!A393</f>
        <v>Llanidloes Town Council </v>
      </c>
      <c r="B134" s="35">
        <v>1.0</v>
      </c>
      <c r="C134" s="6" t="s">
        <v>304</v>
      </c>
      <c r="D134" s="46">
        <f t="shared" si="6"/>
        <v>19743762</v>
      </c>
      <c r="E134" s="46">
        <f>Data!D393</f>
        <v>2929</v>
      </c>
      <c r="F134" s="46">
        <f>sum(E44:E134)</f>
        <v>19743762</v>
      </c>
      <c r="G134" s="47">
        <f>Data!E393</f>
        <v>43550</v>
      </c>
      <c r="H134" s="48"/>
      <c r="I134" s="70"/>
      <c r="J134" s="91"/>
      <c r="K134" s="71"/>
    </row>
    <row r="135">
      <c r="A135" s="6" t="str">
        <f>Data!A382</f>
        <v>Leeds City Council</v>
      </c>
      <c r="B135" s="35">
        <v>1.0</v>
      </c>
      <c r="C135" s="61" t="s">
        <v>307</v>
      </c>
      <c r="D135" s="46" t="s">
        <v>503</v>
      </c>
      <c r="E135" s="46">
        <f>Data!D382</f>
        <v>784800</v>
      </c>
      <c r="F135" s="46">
        <f>sum(E44:E135)</f>
        <v>20528562</v>
      </c>
      <c r="G135" s="47">
        <f>Data!E382</f>
        <v>43551</v>
      </c>
      <c r="H135" s="47"/>
      <c r="I135" s="70"/>
      <c r="J135" s="91"/>
      <c r="K135" s="71"/>
    </row>
    <row r="136">
      <c r="A136" s="97" t="s">
        <v>783</v>
      </c>
      <c r="B136" s="46" t="s">
        <v>503</v>
      </c>
      <c r="C136" s="46" t="s">
        <v>503</v>
      </c>
      <c r="D136" s="46" t="s">
        <v>503</v>
      </c>
      <c r="E136" s="95">
        <f>-E131</f>
        <v>-13668</v>
      </c>
      <c r="F136" s="46">
        <f>sum(E44:E136)</f>
        <v>20514894</v>
      </c>
      <c r="G136" s="46" t="s">
        <v>503</v>
      </c>
      <c r="H136" s="6"/>
      <c r="I136" s="70"/>
      <c r="J136" s="91"/>
      <c r="K136" s="71"/>
    </row>
    <row r="137">
      <c r="A137" s="107" t="s">
        <v>786</v>
      </c>
      <c r="B137" s="46" t="s">
        <v>503</v>
      </c>
      <c r="C137" s="46" t="s">
        <v>503</v>
      </c>
      <c r="D137" s="46">
        <f>D134+I137</f>
        <v>20514894</v>
      </c>
      <c r="E137" s="46" t="s">
        <v>503</v>
      </c>
      <c r="F137" s="46">
        <f>sum(E44:E137)</f>
        <v>20514894</v>
      </c>
      <c r="G137" s="46" t="s">
        <v>503</v>
      </c>
      <c r="H137" s="97"/>
      <c r="I137" s="98">
        <f>sum(E135:E136)</f>
        <v>771132</v>
      </c>
      <c r="J137" s="105"/>
      <c r="K137" s="100"/>
      <c r="L137" s="101"/>
      <c r="M137" s="101"/>
      <c r="N137" s="101"/>
      <c r="O137" s="101"/>
      <c r="P137" s="101"/>
      <c r="Q137" s="101"/>
      <c r="R137" s="101"/>
      <c r="S137" s="101"/>
      <c r="T137" s="101"/>
      <c r="U137" s="101"/>
      <c r="V137" s="101"/>
      <c r="W137" s="101"/>
      <c r="X137" s="101"/>
      <c r="Y137" s="101"/>
      <c r="Z137" s="101"/>
      <c r="AA137" s="101"/>
      <c r="AB137" s="101"/>
      <c r="AC137" s="101"/>
    </row>
    <row r="138">
      <c r="A138" s="45" t="str">
        <f>Data!A514</f>
        <v>Southwark London Borough Council</v>
      </c>
      <c r="B138" s="35">
        <v>1.0</v>
      </c>
      <c r="C138" s="61" t="s">
        <v>307</v>
      </c>
      <c r="D138" s="46" t="s">
        <v>503</v>
      </c>
      <c r="E138" s="102" t="s">
        <v>792</v>
      </c>
      <c r="F138" s="46">
        <f>sum(E44:E138)</f>
        <v>20514894</v>
      </c>
      <c r="G138" s="47">
        <f>Data!E514</f>
        <v>43551</v>
      </c>
      <c r="H138" s="6" t="s">
        <v>523</v>
      </c>
      <c r="I138" s="70">
        <f>Data!D514</f>
        <v>314232</v>
      </c>
      <c r="J138" s="91"/>
      <c r="K138" s="71"/>
    </row>
    <row r="139">
      <c r="A139" s="45" t="str">
        <f>Data!A530</f>
        <v>Sunderland City Council</v>
      </c>
      <c r="B139" s="35">
        <v>1.0</v>
      </c>
      <c r="C139" s="61" t="s">
        <v>307</v>
      </c>
      <c r="D139" s="46">
        <f>D137+E139</f>
        <v>20689180</v>
      </c>
      <c r="E139" s="46">
        <f>Data!D530</f>
        <v>174286</v>
      </c>
      <c r="F139" s="46">
        <f>sum(E44:E139)</f>
        <v>20689180</v>
      </c>
      <c r="G139" s="47">
        <f>Data!E530</f>
        <v>43551</v>
      </c>
      <c r="H139" s="6"/>
      <c r="I139" s="70"/>
      <c r="J139" s="91"/>
      <c r="K139" s="71"/>
    </row>
    <row r="140">
      <c r="A140" s="45" t="str">
        <f>Data!A225</f>
        <v>Cardiff Council</v>
      </c>
      <c r="B140" s="35">
        <v>1.0</v>
      </c>
      <c r="C140" s="61" t="s">
        <v>304</v>
      </c>
      <c r="D140" s="46">
        <f t="shared" ref="D140:D142" si="7">D139+E140</f>
        <v>21051980</v>
      </c>
      <c r="E140" s="46">
        <f>Data!D225</f>
        <v>362800</v>
      </c>
      <c r="F140" s="46">
        <f>sum(E44:E140)</f>
        <v>21051980</v>
      </c>
      <c r="G140" s="47">
        <f>Data!E225</f>
        <v>43552</v>
      </c>
      <c r="H140" s="47"/>
      <c r="I140" s="70"/>
      <c r="J140" s="91"/>
      <c r="K140" s="71"/>
    </row>
    <row r="141">
      <c r="A141" s="93" t="str">
        <f>Data!A468</f>
        <v>Redcar and Cleveland Borough Council</v>
      </c>
      <c r="B141" s="35">
        <v>1.0</v>
      </c>
      <c r="C141" s="108" t="s">
        <v>307</v>
      </c>
      <c r="D141" s="57">
        <f t="shared" si="7"/>
        <v>21187985</v>
      </c>
      <c r="E141" s="57">
        <f>Data!D468</f>
        <v>136005</v>
      </c>
      <c r="F141" s="46">
        <f>sum(E44:E141)</f>
        <v>21187985</v>
      </c>
      <c r="G141" s="47">
        <f>Data!E468</f>
        <v>43552</v>
      </c>
      <c r="H141" s="47"/>
      <c r="I141" s="70"/>
      <c r="J141" s="91"/>
      <c r="K141" s="71"/>
    </row>
    <row r="142">
      <c r="A142" s="93" t="str">
        <f>Data!A482</f>
        <v>Parish of Saint Helier</v>
      </c>
      <c r="B142" s="35">
        <v>1.0</v>
      </c>
      <c r="C142" s="108" t="s">
        <v>769</v>
      </c>
      <c r="D142" s="57">
        <f t="shared" si="7"/>
        <v>21221485</v>
      </c>
      <c r="E142" s="57">
        <f>Data!D482</f>
        <v>33500</v>
      </c>
      <c r="F142" s="46">
        <f>sum(E44:E142)</f>
        <v>21221485</v>
      </c>
      <c r="G142" s="47">
        <f>Data!E482</f>
        <v>43552</v>
      </c>
      <c r="H142" s="47"/>
      <c r="I142" s="70"/>
      <c r="J142" s="91"/>
      <c r="K142" s="71"/>
    </row>
    <row r="143">
      <c r="A143" s="93" t="str">
        <f>Data!A360</f>
        <v>Kendal Town Council</v>
      </c>
      <c r="B143" s="35">
        <v>1.0</v>
      </c>
      <c r="C143" s="61" t="s">
        <v>307</v>
      </c>
      <c r="D143" s="46" t="s">
        <v>503</v>
      </c>
      <c r="E143" s="102" t="s">
        <v>814</v>
      </c>
      <c r="F143" s="46">
        <f>sum(E44:E143)</f>
        <v>21221485</v>
      </c>
      <c r="G143" s="47">
        <f>Data!E360</f>
        <v>43556</v>
      </c>
      <c r="H143" s="6" t="s">
        <v>817</v>
      </c>
      <c r="I143" s="70">
        <f>Data!D360</f>
        <v>28586</v>
      </c>
      <c r="J143" s="91"/>
      <c r="K143" s="71"/>
    </row>
    <row r="144">
      <c r="A144" s="93" t="str">
        <f>Data!A226</f>
        <v>Cardigan Town Council</v>
      </c>
      <c r="B144" s="35">
        <v>1.0</v>
      </c>
      <c r="C144" s="108" t="s">
        <v>304</v>
      </c>
      <c r="D144" s="57">
        <f>D142+E144</f>
        <v>21225669</v>
      </c>
      <c r="E144" s="57">
        <f>Data!D226</f>
        <v>4184</v>
      </c>
      <c r="F144" s="46">
        <f>sum(E44:E144)</f>
        <v>21225669</v>
      </c>
      <c r="G144" s="47">
        <f>Data!E226</f>
        <v>43557</v>
      </c>
      <c r="H144" s="47"/>
      <c r="I144" s="70"/>
      <c r="J144" s="91"/>
      <c r="K144" s="71"/>
    </row>
    <row r="145">
      <c r="A145" s="93" t="str">
        <f>Data!A454</f>
        <v>Oxfordshire County Council</v>
      </c>
      <c r="B145" s="35">
        <v>1.0</v>
      </c>
      <c r="C145" s="61" t="s">
        <v>307</v>
      </c>
      <c r="D145" s="46" t="s">
        <v>503</v>
      </c>
      <c r="E145" s="57">
        <f>Data!D454</f>
        <v>682400</v>
      </c>
      <c r="F145" s="46">
        <f>sum(E44:E145)</f>
        <v>21908069</v>
      </c>
      <c r="G145" s="47">
        <f>Data!E454</f>
        <v>43557</v>
      </c>
      <c r="H145" s="47"/>
      <c r="I145" s="70"/>
      <c r="J145" s="91"/>
      <c r="K145" s="71"/>
    </row>
    <row r="146">
      <c r="A146" s="97" t="s">
        <v>830</v>
      </c>
      <c r="B146" s="46" t="s">
        <v>503</v>
      </c>
      <c r="C146" s="46" t="s">
        <v>503</v>
      </c>
      <c r="D146" s="46" t="s">
        <v>503</v>
      </c>
      <c r="E146" s="95">
        <f>-E67</f>
        <v>-150200</v>
      </c>
      <c r="F146" s="46">
        <f>sum(E44:E146)</f>
        <v>21757869</v>
      </c>
      <c r="G146" s="46" t="s">
        <v>503</v>
      </c>
      <c r="H146" s="47"/>
      <c r="I146" s="70"/>
      <c r="J146" s="91"/>
      <c r="K146" s="71"/>
    </row>
    <row r="147">
      <c r="A147" s="97" t="s">
        <v>833</v>
      </c>
      <c r="B147" s="46" t="s">
        <v>503</v>
      </c>
      <c r="C147" s="46" t="s">
        <v>503</v>
      </c>
      <c r="D147" s="46" t="s">
        <v>503</v>
      </c>
      <c r="E147" s="95">
        <f>-E75</f>
        <v>-126663</v>
      </c>
      <c r="F147" s="46">
        <f>sum(E44:E147)</f>
        <v>21631206</v>
      </c>
      <c r="G147" s="46" t="s">
        <v>503</v>
      </c>
      <c r="H147" s="47"/>
      <c r="I147" s="70"/>
      <c r="J147" s="91"/>
      <c r="K147" s="71"/>
    </row>
    <row r="148">
      <c r="A148" s="107" t="s">
        <v>836</v>
      </c>
      <c r="B148" s="46" t="s">
        <v>503</v>
      </c>
      <c r="C148" s="46" t="s">
        <v>503</v>
      </c>
      <c r="D148" s="57">
        <f>D144+I148</f>
        <v>21631206</v>
      </c>
      <c r="E148" s="46" t="s">
        <v>503</v>
      </c>
      <c r="F148" s="46">
        <f>sum(E44:E148)</f>
        <v>21631206</v>
      </c>
      <c r="G148" s="46" t="s">
        <v>503</v>
      </c>
      <c r="H148" s="97"/>
      <c r="I148" s="98">
        <f>sum(E145:E147)</f>
        <v>405537</v>
      </c>
      <c r="J148" s="105"/>
      <c r="K148" s="100"/>
      <c r="L148" s="101"/>
      <c r="M148" s="101"/>
      <c r="N148" s="101"/>
      <c r="O148" s="101"/>
      <c r="P148" s="101"/>
      <c r="Q148" s="101"/>
      <c r="R148" s="101"/>
      <c r="S148" s="101"/>
      <c r="T148" s="101"/>
      <c r="U148" s="101"/>
      <c r="V148" s="101"/>
      <c r="W148" s="101"/>
      <c r="X148" s="101"/>
      <c r="Y148" s="101"/>
      <c r="Z148" s="101"/>
      <c r="AA148" s="101"/>
      <c r="AB148" s="101"/>
      <c r="AC148" s="101"/>
    </row>
    <row r="149">
      <c r="A149" s="45" t="str">
        <f>Data!A271</f>
        <v>Ealing (London Borough) Council</v>
      </c>
      <c r="B149" s="35">
        <v>1.0</v>
      </c>
      <c r="C149" s="6" t="s">
        <v>307</v>
      </c>
      <c r="D149" s="46" t="s">
        <v>503</v>
      </c>
      <c r="E149" s="102" t="s">
        <v>876</v>
      </c>
      <c r="F149" s="46">
        <f>sum(E44:E149)</f>
        <v>21631206</v>
      </c>
      <c r="G149" s="47">
        <f>Data!E271</f>
        <v>43557</v>
      </c>
      <c r="H149" s="6" t="s">
        <v>523</v>
      </c>
      <c r="I149" s="70">
        <f>Data!D271</f>
        <v>342736</v>
      </c>
      <c r="J149" s="91"/>
      <c r="K149" s="71"/>
    </row>
    <row r="150">
      <c r="A150" s="6" t="str">
        <f>Data!A425</f>
        <v>Newcastle City Council</v>
      </c>
      <c r="B150" s="35">
        <v>1.0</v>
      </c>
      <c r="C150" s="61" t="s">
        <v>307</v>
      </c>
      <c r="D150" s="46">
        <f>D148+E150</f>
        <v>21927006</v>
      </c>
      <c r="E150" s="46">
        <f>Data!D425</f>
        <v>295800</v>
      </c>
      <c r="F150" s="46">
        <f>sum(E44:E150)</f>
        <v>21927006</v>
      </c>
      <c r="G150" s="47">
        <f>Data!E425</f>
        <v>43558</v>
      </c>
      <c r="H150" s="48"/>
      <c r="I150" s="70"/>
      <c r="J150" s="91"/>
      <c r="K150" s="71"/>
    </row>
    <row r="151">
      <c r="A151" s="6" t="str">
        <f>Data!A426</f>
        <v>Newcastle-under-Lyme Borough Council</v>
      </c>
      <c r="B151" s="35">
        <v>1.0</v>
      </c>
      <c r="C151" s="61" t="s">
        <v>307</v>
      </c>
      <c r="D151" s="46">
        <f t="shared" ref="D151:D152" si="8">D150+E151</f>
        <v>22056006</v>
      </c>
      <c r="E151" s="46">
        <f>Data!D426</f>
        <v>129000</v>
      </c>
      <c r="F151" s="46">
        <f>sum(E44:E151)</f>
        <v>22056006</v>
      </c>
      <c r="G151" s="47">
        <f>Data!E426</f>
        <v>43558</v>
      </c>
      <c r="H151" s="48"/>
      <c r="I151" s="70"/>
      <c r="J151" s="91"/>
      <c r="K151" s="71"/>
    </row>
    <row r="152">
      <c r="A152" s="6" t="str">
        <f>Data!A588</f>
        <v>West Sussex County Council</v>
      </c>
      <c r="B152" s="35">
        <v>1.0</v>
      </c>
      <c r="C152" s="61" t="s">
        <v>307</v>
      </c>
      <c r="D152" s="57">
        <f t="shared" si="8"/>
        <v>22908359</v>
      </c>
      <c r="E152" s="57">
        <f>Data!D588</f>
        <v>852353</v>
      </c>
      <c r="F152" s="46">
        <f>sum(E44:E152)</f>
        <v>22908359</v>
      </c>
      <c r="G152" s="47">
        <f>Data!E588</f>
        <v>43560</v>
      </c>
      <c r="H152" s="48"/>
      <c r="I152" s="70"/>
      <c r="J152" s="91"/>
      <c r="K152" s="71"/>
    </row>
    <row r="153">
      <c r="A153" s="6" t="str">
        <f>Data!A465</f>
        <v>Rattery Parish Council</v>
      </c>
      <c r="B153" s="35">
        <v>1.0</v>
      </c>
      <c r="C153" s="61" t="s">
        <v>307</v>
      </c>
      <c r="D153" s="46" t="s">
        <v>503</v>
      </c>
      <c r="E153" s="102" t="s">
        <v>899</v>
      </c>
      <c r="F153" s="46">
        <f>sum(E44:E153)</f>
        <v>22908359</v>
      </c>
      <c r="G153" s="47">
        <f>Data!E465</f>
        <v>43564</v>
      </c>
      <c r="H153" s="6" t="s">
        <v>901</v>
      </c>
      <c r="I153" s="70">
        <f>Data!D465</f>
        <v>2321</v>
      </c>
      <c r="J153" s="91"/>
      <c r="K153" s="71"/>
    </row>
    <row r="154">
      <c r="A154" s="6" t="str">
        <f>Data!A487</f>
        <v>St Ive Parish Council</v>
      </c>
      <c r="B154" s="35">
        <v>1.0</v>
      </c>
      <c r="C154" s="61" t="s">
        <v>307</v>
      </c>
      <c r="D154" s="46" t="s">
        <v>503</v>
      </c>
      <c r="E154" s="102" t="s">
        <v>904</v>
      </c>
      <c r="F154" s="46">
        <f>sum(E44:E154)</f>
        <v>22908359</v>
      </c>
      <c r="G154" s="47">
        <f>Data!E487</f>
        <v>43564</v>
      </c>
      <c r="H154" s="6"/>
      <c r="I154" s="70">
        <f>Data!D487</f>
        <v>4246</v>
      </c>
      <c r="J154" s="91"/>
      <c r="K154" s="71"/>
    </row>
    <row r="155">
      <c r="A155" s="6" t="str">
        <f>Data!A404</f>
        <v>Maidstone Borough Council</v>
      </c>
      <c r="B155" s="35">
        <v>1.0</v>
      </c>
      <c r="C155" s="61" t="s">
        <v>307</v>
      </c>
      <c r="D155" s="57">
        <f>D152+E155</f>
        <v>23076059</v>
      </c>
      <c r="E155" s="57">
        <f>Data!D404</f>
        <v>167700</v>
      </c>
      <c r="F155" s="46">
        <f>sum(E44:E155)</f>
        <v>23076059</v>
      </c>
      <c r="G155" s="47">
        <f>Data!E404</f>
        <v>43565</v>
      </c>
      <c r="H155" s="48"/>
      <c r="I155" s="70"/>
      <c r="J155" s="91"/>
      <c r="K155" s="71"/>
    </row>
    <row r="156">
      <c r="A156" s="6" t="str">
        <f>Data!A355</f>
        <v>Council of the Isles of Scilly (SGU)</v>
      </c>
      <c r="B156" s="35">
        <v>1.0</v>
      </c>
      <c r="C156" s="61" t="s">
        <v>307</v>
      </c>
      <c r="D156" s="57">
        <f>D155+E156</f>
        <v>23078359</v>
      </c>
      <c r="E156" s="57">
        <f>Data!D355</f>
        <v>2300</v>
      </c>
      <c r="F156" s="46">
        <f>sum(E44:E156)</f>
        <v>23078359</v>
      </c>
      <c r="G156" s="47">
        <f>Data!E355</f>
        <v>43566</v>
      </c>
      <c r="H156" s="48"/>
      <c r="I156" s="70"/>
      <c r="J156" s="91"/>
      <c r="K156" s="71"/>
    </row>
    <row r="157">
      <c r="A157" s="6" t="str">
        <f>Data!A508</f>
        <v>South Oxfordshire District Council</v>
      </c>
      <c r="B157" s="35">
        <v>1.0</v>
      </c>
      <c r="C157" s="61" t="s">
        <v>307</v>
      </c>
      <c r="D157" s="46" t="s">
        <v>503</v>
      </c>
      <c r="E157" s="102" t="s">
        <v>921</v>
      </c>
      <c r="F157" s="46">
        <f>sum(E44:E157)</f>
        <v>23078359</v>
      </c>
      <c r="G157" s="47">
        <f>Data!E508</f>
        <v>43566</v>
      </c>
      <c r="H157" s="48"/>
      <c r="I157" s="70">
        <f>Data!D508</f>
        <v>139767</v>
      </c>
      <c r="J157" s="91"/>
      <c r="K157" s="71"/>
    </row>
    <row r="158">
      <c r="A158" s="6" t="str">
        <f>Data!A427</f>
        <v>Newham Council (London Borough)</v>
      </c>
      <c r="B158" s="35">
        <v>1.0</v>
      </c>
      <c r="C158" s="61" t="s">
        <v>307</v>
      </c>
      <c r="D158" s="46" t="s">
        <v>503</v>
      </c>
      <c r="E158" s="102" t="s">
        <v>926</v>
      </c>
      <c r="F158" s="46">
        <f>sum(E44:E158)</f>
        <v>23078359</v>
      </c>
      <c r="G158" s="47">
        <f>Data!E427</f>
        <v>43570</v>
      </c>
      <c r="H158" s="47" t="s">
        <v>523</v>
      </c>
      <c r="I158" s="70">
        <v>348000.0</v>
      </c>
      <c r="J158" s="91"/>
      <c r="K158" s="71"/>
    </row>
    <row r="159">
      <c r="A159" s="6" t="str">
        <f>Data!A463</f>
        <v>Preston City Council</v>
      </c>
      <c r="B159" s="35">
        <v>1.0</v>
      </c>
      <c r="C159" s="61" t="s">
        <v>307</v>
      </c>
      <c r="D159" s="57">
        <f>D156+E159</f>
        <v>23219659</v>
      </c>
      <c r="E159" s="57">
        <f>Data!D463</f>
        <v>141300</v>
      </c>
      <c r="F159" s="46">
        <f>sum(E44:E159)</f>
        <v>23219659</v>
      </c>
      <c r="G159" s="47">
        <f>Data!E463</f>
        <v>43573</v>
      </c>
      <c r="H159" s="47"/>
      <c r="I159" s="70"/>
      <c r="J159" s="91"/>
      <c r="K159" s="71"/>
    </row>
    <row r="160">
      <c r="A160" s="6" t="str">
        <f>Data!A539</f>
        <v>Teignbridge District Council</v>
      </c>
      <c r="B160" s="35">
        <v>1.0</v>
      </c>
      <c r="C160" s="61" t="s">
        <v>307</v>
      </c>
      <c r="D160" s="46" t="s">
        <v>503</v>
      </c>
      <c r="E160" s="102" t="s">
        <v>935</v>
      </c>
      <c r="F160" s="46">
        <f>sum(E44:E160)</f>
        <v>23219659</v>
      </c>
      <c r="G160" s="47">
        <f>Data!E539</f>
        <v>43573</v>
      </c>
      <c r="H160" s="6" t="s">
        <v>901</v>
      </c>
      <c r="I160" s="70">
        <f>Data!D539</f>
        <v>131437</v>
      </c>
      <c r="J160" s="91"/>
      <c r="K160" s="71"/>
    </row>
    <row r="161">
      <c r="A161" s="6" t="str">
        <f>Data!A439</f>
        <v>North Norfolk District Council</v>
      </c>
      <c r="B161" s="35">
        <v>1.0</v>
      </c>
      <c r="C161" s="61" t="s">
        <v>307</v>
      </c>
      <c r="D161" s="57">
        <f>D159+E161</f>
        <v>23323726</v>
      </c>
      <c r="E161" s="57">
        <f>Data!D439</f>
        <v>104067</v>
      </c>
      <c r="F161" s="46">
        <f>sum(E44:E161)</f>
        <v>23323726</v>
      </c>
      <c r="G161" s="47">
        <f>Data!E439</f>
        <v>43579</v>
      </c>
      <c r="H161" s="6"/>
      <c r="I161" s="70"/>
      <c r="J161" s="91"/>
      <c r="K161" s="71"/>
    </row>
    <row r="162">
      <c r="A162" s="6" t="str">
        <f>Data!A409</f>
        <v>Medway Council</v>
      </c>
      <c r="B162" s="35">
        <v>1.0</v>
      </c>
      <c r="C162" s="61" t="s">
        <v>307</v>
      </c>
      <c r="D162" s="57">
        <f>D161+E162</f>
        <v>23601326</v>
      </c>
      <c r="E162" s="57">
        <f>Data!D409</f>
        <v>277600</v>
      </c>
      <c r="F162" s="46">
        <f>sum(E44:E162)</f>
        <v>23601326</v>
      </c>
      <c r="G162" s="47">
        <f>Data!E409</f>
        <v>43580</v>
      </c>
      <c r="H162" s="6"/>
      <c r="I162" s="70"/>
      <c r="J162" s="91"/>
      <c r="K162" s="71"/>
    </row>
    <row r="163">
      <c r="A163" s="6" t="str">
        <f>Data!A565</f>
        <v>Waltham Forest London Borough Council</v>
      </c>
      <c r="B163" s="35">
        <v>1.0</v>
      </c>
      <c r="C163" s="61" t="s">
        <v>307</v>
      </c>
      <c r="D163" s="46" t="s">
        <v>503</v>
      </c>
      <c r="E163" s="102" t="s">
        <v>950</v>
      </c>
      <c r="F163" s="46">
        <f>sum(E44:E163)</f>
        <v>23601326</v>
      </c>
      <c r="G163" s="47">
        <f>Data!E565</f>
        <v>43580</v>
      </c>
      <c r="H163" s="6" t="s">
        <v>523</v>
      </c>
      <c r="I163" s="70">
        <f>Data!D565</f>
        <v>277600</v>
      </c>
      <c r="J163" s="91"/>
      <c r="K163" s="71"/>
    </row>
    <row r="164">
      <c r="A164" s="6" t="str">
        <f>Data!A576</f>
        <v>Welsh Parliament</v>
      </c>
      <c r="B164" s="35">
        <v>1.0</v>
      </c>
      <c r="C164" s="108" t="s">
        <v>304</v>
      </c>
      <c r="D164" s="46" t="s">
        <v>503</v>
      </c>
      <c r="E164" s="57">
        <f>Data!D576</f>
        <v>3125000</v>
      </c>
      <c r="F164" s="46">
        <f>sum(E44:E164)</f>
        <v>26726326</v>
      </c>
      <c r="G164" s="47">
        <f>Data!E576</f>
        <v>43584</v>
      </c>
      <c r="H164" s="6"/>
      <c r="I164" s="70"/>
      <c r="J164" s="91"/>
      <c r="K164" s="71"/>
    </row>
    <row r="165">
      <c r="A165" s="97" t="s">
        <v>958</v>
      </c>
      <c r="B165" s="46" t="s">
        <v>503</v>
      </c>
      <c r="C165" s="46" t="s">
        <v>503</v>
      </c>
      <c r="D165" s="46" t="s">
        <v>503</v>
      </c>
      <c r="E165" s="95">
        <f>-E53</f>
        <v>-2235</v>
      </c>
      <c r="F165" s="46">
        <f>sum(E44:E165)</f>
        <v>26724091</v>
      </c>
      <c r="G165" s="46" t="s">
        <v>503</v>
      </c>
      <c r="H165" s="6"/>
      <c r="I165" s="70"/>
      <c r="J165" s="91"/>
      <c r="K165" s="71"/>
    </row>
    <row r="166">
      <c r="A166" s="97" t="s">
        <v>961</v>
      </c>
      <c r="B166" s="46" t="s">
        <v>503</v>
      </c>
      <c r="C166" s="46" t="s">
        <v>503</v>
      </c>
      <c r="D166" s="46" t="s">
        <v>503</v>
      </c>
      <c r="E166" s="95">
        <f>-E66</f>
        <v>-16420</v>
      </c>
      <c r="F166" s="46">
        <f>sum(E44:E166)</f>
        <v>26707671</v>
      </c>
      <c r="G166" s="46" t="s">
        <v>503</v>
      </c>
      <c r="H166" s="6"/>
      <c r="I166" s="70"/>
      <c r="J166" s="91"/>
      <c r="K166" s="71"/>
    </row>
    <row r="167">
      <c r="A167" s="97" t="s">
        <v>677</v>
      </c>
      <c r="B167" s="46" t="s">
        <v>503</v>
      </c>
      <c r="C167" s="46" t="s">
        <v>503</v>
      </c>
      <c r="D167" s="46" t="s">
        <v>503</v>
      </c>
      <c r="E167" s="95">
        <f>-E74</f>
        <v>-3264</v>
      </c>
      <c r="F167" s="46">
        <f>sum(E44:E167)</f>
        <v>26704407</v>
      </c>
      <c r="G167" s="46" t="s">
        <v>503</v>
      </c>
      <c r="H167" s="6"/>
      <c r="I167" s="70"/>
      <c r="J167" s="91"/>
      <c r="K167" s="71"/>
    </row>
    <row r="168">
      <c r="A168" s="97" t="s">
        <v>966</v>
      </c>
      <c r="B168" s="46" t="s">
        <v>503</v>
      </c>
      <c r="C168" s="46" t="s">
        <v>503</v>
      </c>
      <c r="D168" s="46" t="s">
        <v>503</v>
      </c>
      <c r="E168" s="95">
        <f>-E80</f>
        <v>-185600</v>
      </c>
      <c r="F168" s="46">
        <f>sum(E44:E168)</f>
        <v>26518807</v>
      </c>
      <c r="G168" s="46" t="s">
        <v>503</v>
      </c>
      <c r="H168" s="6"/>
      <c r="I168" s="70"/>
      <c r="J168" s="91"/>
      <c r="K168" s="71"/>
    </row>
    <row r="169">
      <c r="A169" s="97" t="s">
        <v>968</v>
      </c>
      <c r="B169" s="46" t="s">
        <v>503</v>
      </c>
      <c r="C169" s="46" t="s">
        <v>503</v>
      </c>
      <c r="D169" s="46" t="s">
        <v>503</v>
      </c>
      <c r="E169" s="95">
        <f>-E101</f>
        <v>-6664</v>
      </c>
      <c r="F169" s="46">
        <f>sum(E44:E169)</f>
        <v>26512143</v>
      </c>
      <c r="G169" s="46" t="s">
        <v>503</v>
      </c>
      <c r="H169" s="6"/>
      <c r="I169" s="70"/>
      <c r="J169" s="91"/>
      <c r="K169" s="71"/>
    </row>
    <row r="170">
      <c r="A170" s="97" t="s">
        <v>973</v>
      </c>
      <c r="B170" s="46" t="s">
        <v>503</v>
      </c>
      <c r="C170" s="46" t="s">
        <v>503</v>
      </c>
      <c r="D170" s="46" t="s">
        <v>503</v>
      </c>
      <c r="E170" s="95">
        <f>-E107</f>
        <v>-123600</v>
      </c>
      <c r="F170" s="46">
        <f>sum(E44:E170)</f>
        <v>26388543</v>
      </c>
      <c r="G170" s="46" t="s">
        <v>503</v>
      </c>
      <c r="H170" s="6"/>
      <c r="I170" s="70"/>
      <c r="J170" s="91"/>
      <c r="K170" s="71"/>
    </row>
    <row r="171">
      <c r="A171" s="97" t="s">
        <v>977</v>
      </c>
      <c r="B171" s="46" t="s">
        <v>503</v>
      </c>
      <c r="C171" s="46" t="s">
        <v>503</v>
      </c>
      <c r="D171" s="46" t="s">
        <v>503</v>
      </c>
      <c r="E171" s="95">
        <f>-E118</f>
        <v>-151500</v>
      </c>
      <c r="F171" s="46">
        <f>sum(E44:E171)</f>
        <v>26237043</v>
      </c>
      <c r="G171" s="46" t="s">
        <v>503</v>
      </c>
      <c r="H171" s="6"/>
      <c r="I171" s="70"/>
      <c r="J171" s="91"/>
      <c r="K171" s="71"/>
    </row>
    <row r="172">
      <c r="A172" s="97" t="s">
        <v>979</v>
      </c>
      <c r="B172" s="46" t="s">
        <v>503</v>
      </c>
      <c r="C172" s="46" t="s">
        <v>503</v>
      </c>
      <c r="D172" s="46" t="s">
        <v>503</v>
      </c>
      <c r="E172" s="95">
        <f>-E134</f>
        <v>-2929</v>
      </c>
      <c r="F172" s="46">
        <f>sum(E44:E172)</f>
        <v>26234114</v>
      </c>
      <c r="G172" s="46" t="s">
        <v>503</v>
      </c>
      <c r="H172" s="6"/>
      <c r="I172" s="70"/>
      <c r="J172" s="91"/>
      <c r="K172" s="71"/>
    </row>
    <row r="173">
      <c r="A173" s="97" t="s">
        <v>983</v>
      </c>
      <c r="B173" s="46" t="s">
        <v>503</v>
      </c>
      <c r="C173" s="46" t="s">
        <v>503</v>
      </c>
      <c r="D173" s="46" t="s">
        <v>503</v>
      </c>
      <c r="E173" s="95">
        <f>-E140</f>
        <v>-362800</v>
      </c>
      <c r="F173" s="46">
        <f>sum(E44:E173)</f>
        <v>25871314</v>
      </c>
      <c r="G173" s="46" t="s">
        <v>503</v>
      </c>
      <c r="H173" s="6"/>
      <c r="I173" s="70"/>
      <c r="J173" s="91"/>
      <c r="K173" s="71"/>
    </row>
    <row r="174">
      <c r="A174" s="97" t="s">
        <v>986</v>
      </c>
      <c r="B174" s="46" t="s">
        <v>503</v>
      </c>
      <c r="C174" s="46" t="s">
        <v>503</v>
      </c>
      <c r="D174" s="46" t="s">
        <v>503</v>
      </c>
      <c r="E174" s="95">
        <f>-E144</f>
        <v>-4184</v>
      </c>
      <c r="F174" s="46">
        <f>sum(E44:E174)</f>
        <v>25867130</v>
      </c>
      <c r="G174" s="46" t="s">
        <v>503</v>
      </c>
      <c r="H174" s="6"/>
      <c r="I174" s="70"/>
      <c r="J174" s="91"/>
      <c r="K174" s="71"/>
    </row>
    <row r="175">
      <c r="A175" s="107" t="s">
        <v>989</v>
      </c>
      <c r="B175" s="46" t="s">
        <v>503</v>
      </c>
      <c r="C175" s="46" t="s">
        <v>503</v>
      </c>
      <c r="D175" s="57">
        <f>D162+I175</f>
        <v>25867130</v>
      </c>
      <c r="E175" s="46" t="s">
        <v>503</v>
      </c>
      <c r="F175" s="46">
        <f>sum(E44:E175)</f>
        <v>25867130</v>
      </c>
      <c r="G175" s="46" t="s">
        <v>503</v>
      </c>
      <c r="H175" s="6"/>
      <c r="I175" s="98">
        <f>sum(E164:E174)</f>
        <v>2265804</v>
      </c>
      <c r="J175" s="91"/>
      <c r="K175" s="71"/>
    </row>
    <row r="176">
      <c r="A176" s="6" t="str">
        <f>Data!A358</f>
        <v>Jersey Parliament</v>
      </c>
      <c r="B176" s="35">
        <v>1.0</v>
      </c>
      <c r="C176" s="6" t="s">
        <v>769</v>
      </c>
      <c r="D176" s="46" t="s">
        <v>503</v>
      </c>
      <c r="E176" s="57">
        <f>Data!D358</f>
        <v>106800</v>
      </c>
      <c r="F176" s="46">
        <f>sum(E44:E176)</f>
        <v>25973930</v>
      </c>
      <c r="G176" s="47">
        <f>Data!E358</f>
        <v>43587</v>
      </c>
      <c r="H176" s="6"/>
      <c r="I176" s="98"/>
      <c r="J176" s="91"/>
      <c r="K176" s="71"/>
    </row>
    <row r="177">
      <c r="A177" s="97" t="s">
        <v>999</v>
      </c>
      <c r="B177" s="46" t="s">
        <v>503</v>
      </c>
      <c r="C177" s="46" t="s">
        <v>503</v>
      </c>
      <c r="D177" s="46" t="s">
        <v>503</v>
      </c>
      <c r="E177" s="95">
        <f>-(Data!D482)</f>
        <v>-33500</v>
      </c>
      <c r="F177" s="46">
        <f>sum(E44:E177)</f>
        <v>25940430</v>
      </c>
      <c r="G177" s="47"/>
      <c r="H177" s="6"/>
      <c r="I177" s="98"/>
      <c r="J177" s="91"/>
      <c r="K177" s="71"/>
    </row>
    <row r="178">
      <c r="A178" s="107" t="s">
        <v>1002</v>
      </c>
      <c r="B178" s="35"/>
      <c r="C178" s="6"/>
      <c r="D178" s="57">
        <f>D175+I178</f>
        <v>25940430</v>
      </c>
      <c r="E178" s="46" t="s">
        <v>503</v>
      </c>
      <c r="F178" s="46">
        <f>sum(E44:E178)</f>
        <v>25940430</v>
      </c>
      <c r="G178" s="47"/>
      <c r="H178" s="6"/>
      <c r="I178" s="98">
        <f>sum(E176:E177)</f>
        <v>73300</v>
      </c>
      <c r="J178" s="91"/>
      <c r="K178" s="71"/>
    </row>
    <row r="179">
      <c r="A179" s="6" t="str">
        <f>Data!A299</f>
        <v>Gibraltar Parliament</v>
      </c>
      <c r="B179" s="35">
        <v>1.0</v>
      </c>
      <c r="C179" s="6" t="s">
        <v>628</v>
      </c>
      <c r="D179" s="57">
        <f t="shared" ref="D179:D180" si="9">D178+E179</f>
        <v>25972956</v>
      </c>
      <c r="E179" s="57">
        <f>Data!D299</f>
        <v>32526</v>
      </c>
      <c r="F179" s="46">
        <f>sum(E44:E179)</f>
        <v>25972956</v>
      </c>
      <c r="G179" s="47">
        <f>Data!E299</f>
        <v>43588</v>
      </c>
      <c r="H179" s="6"/>
      <c r="I179" s="98"/>
      <c r="J179" s="91"/>
      <c r="K179" s="71"/>
    </row>
    <row r="180">
      <c r="A180" s="6" t="str">
        <f>Data!A334</f>
        <v>The Highland Council</v>
      </c>
      <c r="B180" s="35">
        <v>1.0</v>
      </c>
      <c r="C180" s="6" t="s">
        <v>316</v>
      </c>
      <c r="D180" s="57">
        <f t="shared" si="9"/>
        <v>26208136</v>
      </c>
      <c r="E180" s="57">
        <f>Data!D334</f>
        <v>235180</v>
      </c>
      <c r="F180" s="46">
        <f>sum(E44:E180)</f>
        <v>26208136</v>
      </c>
      <c r="G180" s="47">
        <f>Data!E334</f>
        <v>43594</v>
      </c>
      <c r="H180" s="6"/>
      <c r="I180" s="98"/>
      <c r="J180" s="91"/>
      <c r="K180" s="71"/>
    </row>
    <row r="181">
      <c r="A181" s="6" t="str">
        <f>Data!A455</f>
        <v>Pembrokeshire County Council</v>
      </c>
      <c r="B181" s="35">
        <v>1.0</v>
      </c>
      <c r="C181" s="108" t="s">
        <v>304</v>
      </c>
      <c r="D181" s="46" t="s">
        <v>503</v>
      </c>
      <c r="E181" s="102" t="s">
        <v>1017</v>
      </c>
      <c r="F181" s="46">
        <f>sum(E44:E181)</f>
        <v>26208136</v>
      </c>
      <c r="G181" s="47">
        <f>Data!E455</f>
        <v>43594</v>
      </c>
      <c r="H181" s="6" t="s">
        <v>1021</v>
      </c>
      <c r="I181" s="70">
        <f>Data!D455</f>
        <v>124700</v>
      </c>
      <c r="J181" s="91"/>
      <c r="K181" s="71"/>
    </row>
    <row r="182">
      <c r="A182" s="6" t="str">
        <f>Data!A183</f>
        <v>Bishopsteignton Parish Council</v>
      </c>
      <c r="B182" s="35">
        <v>1.0</v>
      </c>
      <c r="C182" s="61" t="s">
        <v>307</v>
      </c>
      <c r="D182" s="46" t="s">
        <v>503</v>
      </c>
      <c r="E182" s="102" t="s">
        <v>1024</v>
      </c>
      <c r="F182" s="46">
        <f>sum(E44:E182)</f>
        <v>26208136</v>
      </c>
      <c r="G182" s="47">
        <f>Data!E183</f>
        <v>43598</v>
      </c>
      <c r="H182" s="6"/>
      <c r="I182" s="70">
        <f>Data!D183</f>
        <v>2570</v>
      </c>
      <c r="J182" s="91"/>
      <c r="K182" s="71"/>
    </row>
    <row r="183">
      <c r="A183" s="6" t="str">
        <f>Data!A457</f>
        <v>Pennard Community Council</v>
      </c>
      <c r="B183" s="35">
        <v>1.0</v>
      </c>
      <c r="C183" s="108" t="s">
        <v>304</v>
      </c>
      <c r="D183" s="57">
        <f>D180+E183</f>
        <v>26210824</v>
      </c>
      <c r="E183" s="57">
        <f>Data!D457</f>
        <v>2688</v>
      </c>
      <c r="F183" s="46">
        <f>sum(E44:E183)</f>
        <v>26210824</v>
      </c>
      <c r="G183" s="47">
        <f>Data!E457</f>
        <v>43598</v>
      </c>
      <c r="H183" s="6"/>
      <c r="I183" s="98"/>
      <c r="J183" s="91"/>
      <c r="K183" s="71"/>
    </row>
    <row r="184">
      <c r="A184" s="6" t="str">
        <f>Data!A449</f>
        <v>Orkney Islands Council</v>
      </c>
      <c r="B184" s="35">
        <v>1.0</v>
      </c>
      <c r="C184" s="6" t="s">
        <v>316</v>
      </c>
      <c r="D184" s="57">
        <f>D183+E184</f>
        <v>26232924</v>
      </c>
      <c r="E184" s="57">
        <f>Data!D449</f>
        <v>22100</v>
      </c>
      <c r="F184" s="46">
        <f>sum(E44:E184)</f>
        <v>26232924</v>
      </c>
      <c r="G184" s="47">
        <f>Data!E449</f>
        <v>43599</v>
      </c>
      <c r="H184" s="6"/>
      <c r="I184" s="98"/>
      <c r="J184" s="91"/>
      <c r="K184" s="71"/>
    </row>
    <row r="185">
      <c r="A185" s="6" t="str">
        <f>Data!A305</f>
        <v>Gloucestershire County Council</v>
      </c>
      <c r="B185" s="35">
        <v>1.0</v>
      </c>
      <c r="C185" s="61" t="s">
        <v>307</v>
      </c>
      <c r="D185" s="46" t="s">
        <v>503</v>
      </c>
      <c r="E185" s="57">
        <f>Data!D305</f>
        <v>907200</v>
      </c>
      <c r="F185" s="46">
        <f>sum(E44:E185)</f>
        <v>27140124</v>
      </c>
      <c r="G185" s="47">
        <f>Data!E305</f>
        <v>43600</v>
      </c>
      <c r="H185" s="6"/>
      <c r="I185" s="98"/>
      <c r="J185" s="91"/>
      <c r="K185" s="71"/>
    </row>
    <row r="186">
      <c r="A186" s="97" t="s">
        <v>1045</v>
      </c>
      <c r="B186" s="35"/>
      <c r="C186" s="46" t="s">
        <v>503</v>
      </c>
      <c r="D186" s="46" t="s">
        <v>503</v>
      </c>
      <c r="E186" s="95">
        <v>-117100.0</v>
      </c>
      <c r="F186" s="46">
        <f>sum(E44:E186)</f>
        <v>27023024</v>
      </c>
      <c r="G186" s="46" t="s">
        <v>503</v>
      </c>
      <c r="H186" s="6"/>
      <c r="I186" s="98"/>
      <c r="J186" s="91"/>
      <c r="K186" s="71"/>
    </row>
    <row r="187">
      <c r="A187" s="97" t="s">
        <v>1048</v>
      </c>
      <c r="B187" s="35"/>
      <c r="C187" s="46" t="s">
        <v>503</v>
      </c>
      <c r="D187" s="46" t="s">
        <v>503</v>
      </c>
      <c r="E187" s="95">
        <v>-86000.0</v>
      </c>
      <c r="F187" s="46">
        <f>sum(E44:E187)</f>
        <v>26937024</v>
      </c>
      <c r="G187" s="46" t="s">
        <v>503</v>
      </c>
      <c r="H187" s="6"/>
      <c r="I187" s="98"/>
      <c r="J187" s="91"/>
      <c r="K187" s="71"/>
    </row>
    <row r="188">
      <c r="A188" s="97" t="s">
        <v>1051</v>
      </c>
      <c r="B188" s="35"/>
      <c r="C188" s="46" t="s">
        <v>503</v>
      </c>
      <c r="D188" s="46" t="s">
        <v>503</v>
      </c>
      <c r="E188" s="95">
        <v>-116627.0</v>
      </c>
      <c r="F188" s="46">
        <f>sum(E44:E188)</f>
        <v>26820397</v>
      </c>
      <c r="G188" s="46" t="s">
        <v>503</v>
      </c>
      <c r="H188" s="6"/>
      <c r="I188" s="98"/>
      <c r="J188" s="91"/>
      <c r="K188" s="71"/>
    </row>
    <row r="189">
      <c r="A189" s="96" t="s">
        <v>1053</v>
      </c>
      <c r="B189" s="35"/>
      <c r="C189" s="46" t="s">
        <v>503</v>
      </c>
      <c r="D189" s="46">
        <f>D184+I189</f>
        <v>26820397</v>
      </c>
      <c r="E189" s="46" t="s">
        <v>503</v>
      </c>
      <c r="F189" s="46">
        <f>sum(E44:E189)</f>
        <v>26820397</v>
      </c>
      <c r="G189" s="46" t="s">
        <v>503</v>
      </c>
      <c r="H189" s="6"/>
      <c r="I189" s="98">
        <f>sum(E185:E188)</f>
        <v>587473</v>
      </c>
      <c r="J189" s="91"/>
      <c r="K189" s="71"/>
    </row>
    <row r="190">
      <c r="A190" s="6" t="str">
        <f>Data!A385</f>
        <v>Leicestershire County Council</v>
      </c>
      <c r="B190" s="35">
        <v>1.0</v>
      </c>
      <c r="C190" s="61" t="s">
        <v>307</v>
      </c>
      <c r="D190" s="57">
        <f t="shared" ref="D190:D191" si="10">D189+E190</f>
        <v>27510597</v>
      </c>
      <c r="E190" s="57">
        <f>Data!D385</f>
        <v>690200</v>
      </c>
      <c r="F190" s="46">
        <f>sum(E44:E190)</f>
        <v>27510597</v>
      </c>
      <c r="G190" s="47">
        <f>Data!E385</f>
        <v>43600</v>
      </c>
      <c r="H190" s="6"/>
      <c r="I190" s="98"/>
      <c r="J190" s="91"/>
      <c r="K190" s="71"/>
    </row>
    <row r="191">
      <c r="A191" s="6" t="str">
        <f>Data!A199</f>
        <v>Bridport Town Council</v>
      </c>
      <c r="B191" s="35">
        <v>1.0</v>
      </c>
      <c r="C191" s="61" t="s">
        <v>307</v>
      </c>
      <c r="D191" s="57">
        <f t="shared" si="10"/>
        <v>27524165</v>
      </c>
      <c r="E191" s="57">
        <f>Data!D199</f>
        <v>13568</v>
      </c>
      <c r="F191" s="46">
        <f>sum(E44:E191)</f>
        <v>27524165</v>
      </c>
      <c r="G191" s="47">
        <f>Data!E199</f>
        <v>43601</v>
      </c>
      <c r="H191" s="6"/>
      <c r="I191" s="98"/>
      <c r="J191" s="91"/>
      <c r="K191" s="71"/>
    </row>
    <row r="192">
      <c r="A192" s="6" t="str">
        <f>Data!A267</f>
        <v>Dorset Council</v>
      </c>
      <c r="B192" s="35">
        <v>1.0</v>
      </c>
      <c r="C192" s="61" t="s">
        <v>307</v>
      </c>
      <c r="D192" s="46" t="s">
        <v>503</v>
      </c>
      <c r="E192" s="57">
        <f>Data!D267</f>
        <v>424667</v>
      </c>
      <c r="F192" s="46">
        <f>sum(E44:E192)</f>
        <v>27948832</v>
      </c>
      <c r="G192" s="47">
        <f>Data!E267</f>
        <v>43601</v>
      </c>
      <c r="H192" s="6"/>
      <c r="I192" s="98"/>
      <c r="J192" s="91"/>
      <c r="K192" s="71"/>
    </row>
    <row r="193">
      <c r="A193" s="97" t="s">
        <v>1066</v>
      </c>
      <c r="B193" s="46" t="s">
        <v>503</v>
      </c>
      <c r="C193" s="46" t="s">
        <v>503</v>
      </c>
      <c r="D193" s="46" t="s">
        <v>503</v>
      </c>
      <c r="E193" s="95">
        <v>-13568.0</v>
      </c>
      <c r="F193" s="46">
        <f>sum(E44:E193)</f>
        <v>27935264</v>
      </c>
      <c r="G193" s="46" t="s">
        <v>503</v>
      </c>
      <c r="H193" s="6"/>
      <c r="I193" s="98"/>
      <c r="J193" s="91"/>
      <c r="K193" s="71"/>
    </row>
    <row r="194">
      <c r="A194" s="96" t="s">
        <v>1069</v>
      </c>
      <c r="B194" s="46" t="s">
        <v>503</v>
      </c>
      <c r="C194" s="46" t="s">
        <v>503</v>
      </c>
      <c r="D194" s="57">
        <f>D191+I194</f>
        <v>27935264</v>
      </c>
      <c r="E194" s="46" t="s">
        <v>503</v>
      </c>
      <c r="F194" s="46">
        <f>sum(E44:E194)</f>
        <v>27935264</v>
      </c>
      <c r="G194" s="46" t="s">
        <v>503</v>
      </c>
      <c r="H194" s="6"/>
      <c r="I194" s="98">
        <f>Sum(E192:E193)</f>
        <v>411099</v>
      </c>
      <c r="J194" s="91"/>
      <c r="K194" s="71"/>
    </row>
    <row r="195">
      <c r="A195" s="6" t="str">
        <f>Data!A301</f>
        <v>Glasgow City Council</v>
      </c>
      <c r="B195" s="35">
        <v>1.0</v>
      </c>
      <c r="C195" s="6" t="s">
        <v>316</v>
      </c>
      <c r="D195" s="57">
        <f>D194+E195</f>
        <v>28556284</v>
      </c>
      <c r="E195" s="57">
        <f>Data!D301</f>
        <v>621020</v>
      </c>
      <c r="F195" s="46">
        <f>sum(E44:E195)</f>
        <v>28556284</v>
      </c>
      <c r="G195" s="47">
        <f>Data!E301</f>
        <v>43601</v>
      </c>
      <c r="H195" s="6"/>
      <c r="I195" s="98"/>
      <c r="J195" s="91"/>
      <c r="K195" s="71"/>
    </row>
    <row r="196">
      <c r="A196" s="6" t="str">
        <f>Data!A419</f>
        <v>Monmouthshire County Council</v>
      </c>
      <c r="B196" s="35">
        <v>1.0</v>
      </c>
      <c r="C196" s="108" t="s">
        <v>304</v>
      </c>
      <c r="D196" s="46" t="s">
        <v>503</v>
      </c>
      <c r="E196" s="102" t="s">
        <v>1076</v>
      </c>
      <c r="F196" s="46">
        <f>sum(E44:E196)</f>
        <v>28556284</v>
      </c>
      <c r="G196" s="47">
        <f>Data!E419</f>
        <v>43601</v>
      </c>
      <c r="H196" s="6" t="s">
        <v>1021</v>
      </c>
      <c r="I196" s="70">
        <f>Data!D419</f>
        <v>92800</v>
      </c>
      <c r="J196" s="91"/>
      <c r="K196" s="71"/>
    </row>
    <row r="197">
      <c r="A197" s="6" t="str">
        <f>Data!A499</f>
        <v>Shropshire Council</v>
      </c>
      <c r="B197" s="35">
        <v>1.0</v>
      </c>
      <c r="C197" s="61" t="s">
        <v>307</v>
      </c>
      <c r="D197" s="57">
        <f>D195+E197</f>
        <v>29049484</v>
      </c>
      <c r="E197" s="57">
        <f>Data!D499</f>
        <v>493200</v>
      </c>
      <c r="F197" s="46">
        <f>sum(E44:E197)</f>
        <v>29049484</v>
      </c>
      <c r="G197" s="47">
        <f>Data!E499</f>
        <v>43601</v>
      </c>
      <c r="H197" s="6"/>
      <c r="I197" s="70"/>
      <c r="J197" s="91"/>
      <c r="K197" s="71"/>
    </row>
    <row r="198">
      <c r="A198" s="6" t="str">
        <f>Data!A503</f>
        <v>South Brent Parish Council</v>
      </c>
      <c r="B198" s="35">
        <v>1.0</v>
      </c>
      <c r="C198" s="61" t="s">
        <v>307</v>
      </c>
      <c r="D198" s="46" t="s">
        <v>503</v>
      </c>
      <c r="E198" s="102" t="s">
        <v>1083</v>
      </c>
      <c r="F198" s="46">
        <f>sum(E44:E198)</f>
        <v>29049484</v>
      </c>
      <c r="G198" s="47">
        <f>Data!E503</f>
        <v>43605</v>
      </c>
      <c r="H198" s="6"/>
      <c r="I198" s="70">
        <f>Data!D503</f>
        <v>2822</v>
      </c>
      <c r="J198" s="91"/>
      <c r="K198" s="71"/>
    </row>
    <row r="199">
      <c r="A199" s="6" t="str">
        <f>Data!A235</f>
        <v>Cheshire West and Chester Council</v>
      </c>
      <c r="B199" s="35">
        <v>1.0</v>
      </c>
      <c r="C199" s="61" t="s">
        <v>307</v>
      </c>
      <c r="D199" s="57">
        <f>D197+E199</f>
        <v>29387484</v>
      </c>
      <c r="E199" s="57">
        <f>Data!D235</f>
        <v>338000</v>
      </c>
      <c r="F199" s="46">
        <f>sum(E44:E199)</f>
        <v>29387484</v>
      </c>
      <c r="G199" s="47">
        <f>Data!E235</f>
        <v>43606</v>
      </c>
      <c r="H199" s="6"/>
      <c r="I199" s="70"/>
      <c r="J199" s="91"/>
      <c r="K199" s="71"/>
    </row>
    <row r="200">
      <c r="A200" s="6" t="str">
        <f>Data!A437</f>
        <v>North Hertfordshire District Council</v>
      </c>
      <c r="B200" s="35">
        <v>1.0</v>
      </c>
      <c r="C200" s="61" t="s">
        <v>307</v>
      </c>
      <c r="D200" s="57">
        <f>D199+E200</f>
        <v>29520805</v>
      </c>
      <c r="E200" s="57">
        <f>Data!D437</f>
        <v>133321</v>
      </c>
      <c r="F200" s="46">
        <f>sum(E44:E200)</f>
        <v>29520805</v>
      </c>
      <c r="G200" s="47">
        <f>Data!E437</f>
        <v>43606</v>
      </c>
      <c r="H200" s="6"/>
      <c r="I200" s="70"/>
      <c r="J200" s="91"/>
      <c r="K200" s="71"/>
    </row>
    <row r="201">
      <c r="A201" s="6" t="str">
        <f>Data!A510</f>
        <v>South Somerset District Council</v>
      </c>
      <c r="B201" s="35">
        <v>1.0</v>
      </c>
      <c r="C201" s="61" t="s">
        <v>307</v>
      </c>
      <c r="D201" s="46" t="s">
        <v>503</v>
      </c>
      <c r="E201" s="102" t="s">
        <v>1096</v>
      </c>
      <c r="F201" s="46">
        <f>sum(E44:E201)</f>
        <v>29520805</v>
      </c>
      <c r="G201" s="47">
        <f>Data!E510</f>
        <v>43606</v>
      </c>
      <c r="H201" s="6" t="s">
        <v>463</v>
      </c>
      <c r="I201" s="70">
        <f>Data!D510</f>
        <v>167216</v>
      </c>
      <c r="J201" s="91"/>
      <c r="K201" s="71"/>
    </row>
    <row r="202">
      <c r="A202" s="6" t="str">
        <f>Data!A547</f>
        <v>Three Rivers District Council</v>
      </c>
      <c r="B202" s="35">
        <v>1.0</v>
      </c>
      <c r="C202" s="61" t="s">
        <v>307</v>
      </c>
      <c r="D202" s="57">
        <f>D200+E202</f>
        <v>29613405</v>
      </c>
      <c r="E202" s="46">
        <f>Data!D547</f>
        <v>92600</v>
      </c>
      <c r="F202" s="46">
        <f>sum(E44:E202)</f>
        <v>29613405</v>
      </c>
      <c r="G202" s="47">
        <f>Data!E547</f>
        <v>43606</v>
      </c>
      <c r="H202" s="6"/>
      <c r="I202" s="98"/>
      <c r="J202" s="91"/>
      <c r="K202" s="71"/>
    </row>
    <row r="203">
      <c r="A203" s="6" t="str">
        <f>Data!A581</f>
        <v>West Devon Borough Council</v>
      </c>
      <c r="B203" s="35">
        <v>1.0</v>
      </c>
      <c r="C203" s="61" t="s">
        <v>307</v>
      </c>
      <c r="D203" s="46" t="s">
        <v>503</v>
      </c>
      <c r="E203" s="102" t="s">
        <v>1106</v>
      </c>
      <c r="F203" s="46">
        <f>sum(E44:E203)</f>
        <v>29613405</v>
      </c>
      <c r="G203" s="47">
        <f>Data!E581</f>
        <v>43606</v>
      </c>
      <c r="H203" s="6" t="s">
        <v>901</v>
      </c>
      <c r="I203" s="70">
        <f>Data!D581</f>
        <v>55300</v>
      </c>
      <c r="J203" s="91"/>
      <c r="K203" s="71"/>
    </row>
    <row r="204">
      <c r="A204" s="6" t="str">
        <f>Data!A262</f>
        <v>Derby City Council</v>
      </c>
      <c r="B204" s="35">
        <v>1.0</v>
      </c>
      <c r="C204" s="61" t="s">
        <v>307</v>
      </c>
      <c r="D204" s="57">
        <f>D202+E204</f>
        <v>29625986</v>
      </c>
      <c r="E204" s="57">
        <f>Data!D262</f>
        <v>12581</v>
      </c>
      <c r="F204" s="46">
        <f>sum(E44:E204)</f>
        <v>29625986</v>
      </c>
      <c r="G204" s="47">
        <f>Data!E262</f>
        <v>43607</v>
      </c>
      <c r="H204" s="6"/>
      <c r="I204" s="98"/>
      <c r="J204" s="91"/>
      <c r="K204" s="71"/>
    </row>
    <row r="205">
      <c r="A205" s="6" t="str">
        <f>Data!A377</f>
        <v>Lancing Parish Council</v>
      </c>
      <c r="B205" s="35">
        <v>1.0</v>
      </c>
      <c r="C205" s="61" t="s">
        <v>307</v>
      </c>
      <c r="D205" s="46" t="s">
        <v>503</v>
      </c>
      <c r="E205" s="102" t="s">
        <v>1118</v>
      </c>
      <c r="F205" s="46">
        <f>sum(E44:E205)</f>
        <v>29625986</v>
      </c>
      <c r="G205" s="47">
        <f>Data!E377</f>
        <v>43607</v>
      </c>
      <c r="H205" s="6" t="s">
        <v>1122</v>
      </c>
      <c r="I205" s="70">
        <f>Data!D377</f>
        <v>18810</v>
      </c>
      <c r="J205" s="91"/>
      <c r="K205" s="71"/>
    </row>
    <row r="206">
      <c r="A206" s="6" t="str">
        <f>Data!A610</f>
        <v>Wyre Forest District Council</v>
      </c>
      <c r="B206" s="35">
        <v>1.0</v>
      </c>
      <c r="C206" s="61" t="s">
        <v>307</v>
      </c>
      <c r="D206" s="57">
        <f>D204+E206</f>
        <v>29726686</v>
      </c>
      <c r="E206" s="57">
        <f>Data!D610</f>
        <v>100700</v>
      </c>
      <c r="F206" s="46">
        <f>sum(E44:E206)</f>
        <v>29726686</v>
      </c>
      <c r="G206" s="47">
        <f>Data!E610</f>
        <v>43607</v>
      </c>
      <c r="H206" s="6"/>
      <c r="I206" s="98"/>
      <c r="J206" s="91"/>
      <c r="K206" s="71"/>
    </row>
    <row r="207">
      <c r="A207" s="6" t="str">
        <f>Data!A298</f>
        <v>Gateshead Council</v>
      </c>
      <c r="B207" s="35">
        <v>1.0</v>
      </c>
      <c r="C207" s="61" t="s">
        <v>307</v>
      </c>
      <c r="D207" s="57">
        <f>D206+E207</f>
        <v>29929105</v>
      </c>
      <c r="E207" s="57">
        <f>Data!D298</f>
        <v>202419</v>
      </c>
      <c r="F207" s="46">
        <f>sum(E44:E207)</f>
        <v>29929105</v>
      </c>
      <c r="G207" s="47">
        <f>Data!E298</f>
        <v>43608</v>
      </c>
      <c r="H207" s="6"/>
      <c r="I207" s="98"/>
      <c r="J207" s="91"/>
      <c r="K207" s="71"/>
    </row>
    <row r="208">
      <c r="A208" s="6" t="str">
        <f>Data!A363</f>
        <v>Kent County Council</v>
      </c>
      <c r="B208" s="35">
        <v>1.0</v>
      </c>
      <c r="C208" s="61" t="s">
        <v>307</v>
      </c>
      <c r="D208" s="46" t="s">
        <v>503</v>
      </c>
      <c r="E208" s="57">
        <f>Data!D363</f>
        <v>1832300</v>
      </c>
      <c r="F208" s="46">
        <f>sum(E44:E208)</f>
        <v>31761405</v>
      </c>
      <c r="G208" s="47">
        <f>Data!E363</f>
        <v>43608</v>
      </c>
      <c r="H208" s="6"/>
      <c r="I208" s="98"/>
      <c r="J208" s="91"/>
      <c r="K208" s="71"/>
    </row>
    <row r="209">
      <c r="A209" s="97" t="s">
        <v>1163</v>
      </c>
      <c r="B209" s="46" t="s">
        <v>503</v>
      </c>
      <c r="C209" s="46" t="s">
        <v>503</v>
      </c>
      <c r="D209" s="46" t="s">
        <v>503</v>
      </c>
      <c r="E209" s="95">
        <v>-167700.0</v>
      </c>
      <c r="F209" s="46">
        <f>sum(E44:E209)</f>
        <v>31593705</v>
      </c>
      <c r="G209" s="46" t="s">
        <v>503</v>
      </c>
      <c r="H209" s="6"/>
      <c r="I209" s="98"/>
      <c r="J209" s="91"/>
      <c r="K209" s="71"/>
    </row>
    <row r="210" ht="16.5" customHeight="1">
      <c r="A210" s="96" t="s">
        <v>1166</v>
      </c>
      <c r="B210" s="46" t="s">
        <v>503</v>
      </c>
      <c r="C210" s="46" t="s">
        <v>503</v>
      </c>
      <c r="D210" s="57">
        <f>D207+I210</f>
        <v>31593705</v>
      </c>
      <c r="E210" s="46" t="s">
        <v>503</v>
      </c>
      <c r="F210" s="46">
        <f>sum(E44:E210)</f>
        <v>31593705</v>
      </c>
      <c r="G210" s="46" t="s">
        <v>503</v>
      </c>
      <c r="H210" s="6"/>
      <c r="I210" s="98">
        <f>sum(E208:E209)</f>
        <v>1664600</v>
      </c>
      <c r="J210" s="91"/>
      <c r="K210" s="71"/>
    </row>
    <row r="211">
      <c r="A211" s="6" t="str">
        <f>Data!A563</f>
        <v>Wakefield Council</v>
      </c>
      <c r="B211" s="35">
        <v>1.0</v>
      </c>
      <c r="C211" s="61" t="s">
        <v>307</v>
      </c>
      <c r="D211" s="57">
        <f t="shared" ref="D211:D214" si="11">D210+E211</f>
        <v>31692956</v>
      </c>
      <c r="E211" s="57">
        <f>Data!D563</f>
        <v>99251</v>
      </c>
      <c r="F211" s="46">
        <f>sum(E44:E211)</f>
        <v>31692956</v>
      </c>
      <c r="G211" s="47">
        <f>Data!E563</f>
        <v>43608</v>
      </c>
      <c r="H211" s="6"/>
      <c r="I211" s="98"/>
      <c r="J211" s="91"/>
      <c r="K211" s="71"/>
    </row>
    <row r="212">
      <c r="A212" s="6" t="str">
        <f>Data!A392</f>
        <v>Liverpool City Region Combined Authority</v>
      </c>
      <c r="B212" s="35">
        <v>1.0</v>
      </c>
      <c r="C212" s="61" t="s">
        <v>307</v>
      </c>
      <c r="D212" s="57">
        <f t="shared" si="11"/>
        <v>33226306</v>
      </c>
      <c r="E212" s="57">
        <f>Data!D392</f>
        <v>1533350</v>
      </c>
      <c r="F212" s="46">
        <f>sum(E44:E212)</f>
        <v>33226306</v>
      </c>
      <c r="G212" s="47">
        <f>Data!E392</f>
        <v>43609</v>
      </c>
      <c r="H212" s="6"/>
      <c r="I212" s="98"/>
      <c r="J212" s="91"/>
      <c r="K212" s="71"/>
    </row>
    <row r="213">
      <c r="A213" s="6" t="str">
        <f>Data!A430</f>
        <v>Newtown &amp; Llanllwchaiarn Town Council</v>
      </c>
      <c r="B213" s="35">
        <v>1.0</v>
      </c>
      <c r="C213" s="108" t="s">
        <v>304</v>
      </c>
      <c r="D213" s="57">
        <f t="shared" si="11"/>
        <v>33237089</v>
      </c>
      <c r="E213" s="57">
        <f>Data!D430</f>
        <v>10783</v>
      </c>
      <c r="F213" s="46">
        <f>sum(E44:E213)</f>
        <v>33237089</v>
      </c>
      <c r="G213" s="47">
        <f>Data!E430</f>
        <v>43613</v>
      </c>
      <c r="H213" s="6"/>
      <c r="I213" s="98"/>
      <c r="J213" s="91"/>
      <c r="K213" s="71"/>
    </row>
    <row r="214">
      <c r="A214" s="6" t="str">
        <f>Data!A582</f>
        <v>West Dunbartonshire Council</v>
      </c>
      <c r="B214" s="35">
        <v>1.0</v>
      </c>
      <c r="C214" s="6" t="s">
        <v>316</v>
      </c>
      <c r="D214" s="57">
        <f t="shared" si="11"/>
        <v>33326699</v>
      </c>
      <c r="E214" s="57">
        <f>Data!D582</f>
        <v>89610</v>
      </c>
      <c r="F214" s="46">
        <f>sum(E44:E214)</f>
        <v>33326699</v>
      </c>
      <c r="G214" s="47">
        <f>Data!E582</f>
        <v>43614</v>
      </c>
      <c r="H214" s="6"/>
      <c r="I214" s="98"/>
      <c r="J214" s="91"/>
      <c r="K214" s="71"/>
    </row>
    <row r="215">
      <c r="A215" s="6" t="str">
        <f>Data!A263</f>
        <v>Derbyshire Dales District Council</v>
      </c>
      <c r="B215" s="35">
        <v>1.0</v>
      </c>
      <c r="C215" s="61" t="s">
        <v>307</v>
      </c>
      <c r="D215" s="46" t="s">
        <v>503</v>
      </c>
      <c r="E215" s="57">
        <f>Data!D263</f>
        <v>71849</v>
      </c>
      <c r="F215" s="46">
        <f>sum(E44:E215)</f>
        <v>33398548</v>
      </c>
      <c r="G215" s="47">
        <f>Data!E263</f>
        <v>43615</v>
      </c>
      <c r="H215" s="6"/>
      <c r="I215" s="98"/>
      <c r="J215" s="91"/>
      <c r="K215" s="71"/>
    </row>
    <row r="216">
      <c r="A216" s="106" t="s">
        <v>1189</v>
      </c>
      <c r="B216" s="46" t="s">
        <v>503</v>
      </c>
      <c r="C216" s="46" t="s">
        <v>503</v>
      </c>
      <c r="D216" s="46" t="s">
        <v>503</v>
      </c>
      <c r="E216" s="95">
        <v>-5038.0</v>
      </c>
      <c r="F216" s="46">
        <f>sum(E44:E216)</f>
        <v>33393510</v>
      </c>
      <c r="G216" s="46" t="s">
        <v>503</v>
      </c>
      <c r="H216" s="6"/>
      <c r="I216" s="98"/>
      <c r="J216" s="91"/>
      <c r="K216" s="71"/>
    </row>
    <row r="217">
      <c r="A217" s="96" t="s">
        <v>1192</v>
      </c>
      <c r="B217" s="46" t="s">
        <v>503</v>
      </c>
      <c r="C217" s="46" t="s">
        <v>503</v>
      </c>
      <c r="D217" s="46">
        <f>D214+I217</f>
        <v>33393510</v>
      </c>
      <c r="E217" s="46" t="s">
        <v>503</v>
      </c>
      <c r="F217" s="46">
        <f>sum(E44:E217)</f>
        <v>33393510</v>
      </c>
      <c r="G217" s="46" t="s">
        <v>503</v>
      </c>
      <c r="H217" s="6"/>
      <c r="I217" s="98">
        <f>sum(E215:E216)</f>
        <v>66811</v>
      </c>
      <c r="J217" s="91"/>
      <c r="K217" s="71"/>
    </row>
    <row r="218">
      <c r="A218" s="6" t="str">
        <f>Data!A402</f>
        <v>Macclesfield Town Council</v>
      </c>
      <c r="B218" s="35">
        <v>1.0</v>
      </c>
      <c r="C218" s="61" t="s">
        <v>307</v>
      </c>
      <c r="D218" s="57">
        <f t="shared" ref="D218:D219" si="12">D217+E218</f>
        <v>33444992</v>
      </c>
      <c r="E218" s="57">
        <f>Data!D402</f>
        <v>51482</v>
      </c>
      <c r="F218" s="46">
        <f>sum(E44:E218)</f>
        <v>33444992</v>
      </c>
      <c r="G218" s="47">
        <f>Data!E402</f>
        <v>43619</v>
      </c>
      <c r="H218" s="6"/>
      <c r="I218" s="98"/>
      <c r="J218" s="91"/>
      <c r="K218" s="71"/>
    </row>
    <row r="219">
      <c r="A219" s="6" t="str">
        <f>Data!A435</f>
        <v>Northampton Borough Council</v>
      </c>
      <c r="B219" s="35">
        <v>1.0</v>
      </c>
      <c r="C219" s="61" t="s">
        <v>307</v>
      </c>
      <c r="D219" s="57">
        <f t="shared" si="12"/>
        <v>33670692</v>
      </c>
      <c r="E219" s="57">
        <f>Data!D435</f>
        <v>225700</v>
      </c>
      <c r="F219" s="46">
        <f>sum(E44:E219)</f>
        <v>33670692</v>
      </c>
      <c r="G219" s="47">
        <f>Data!E435</f>
        <v>43619</v>
      </c>
      <c r="H219" s="6"/>
      <c r="I219" s="98"/>
      <c r="J219" s="91"/>
      <c r="K219" s="71"/>
    </row>
    <row r="220">
      <c r="A220" s="6" t="str">
        <f>Data!A452</f>
        <v>Ottery St. Mary Town Council</v>
      </c>
      <c r="B220" s="35">
        <v>1.0</v>
      </c>
      <c r="C220" s="61" t="s">
        <v>307</v>
      </c>
      <c r="D220" s="46" t="s">
        <v>503</v>
      </c>
      <c r="E220" s="102" t="s">
        <v>1207</v>
      </c>
      <c r="F220" s="46">
        <f>sum(E44:E220)</f>
        <v>33670692</v>
      </c>
      <c r="G220" s="47">
        <f>Data!E452</f>
        <v>43619</v>
      </c>
      <c r="H220" s="6"/>
      <c r="I220" s="70">
        <f>Data!D452</f>
        <v>4898</v>
      </c>
      <c r="J220" s="91"/>
      <c r="K220" s="71"/>
    </row>
    <row r="221">
      <c r="A221" s="6" t="str">
        <f>Data!A216</f>
        <v>Caerphilly County Borough Council</v>
      </c>
      <c r="B221" s="35">
        <v>1.0</v>
      </c>
      <c r="C221" s="108" t="s">
        <v>304</v>
      </c>
      <c r="D221" s="57">
        <f>D219+E221</f>
        <v>33851492</v>
      </c>
      <c r="E221" s="57">
        <f>Data!D216</f>
        <v>180800</v>
      </c>
      <c r="F221" s="46">
        <f>sum(E44:E221)</f>
        <v>33851492</v>
      </c>
      <c r="G221" s="47">
        <f>Data!E216</f>
        <v>43620</v>
      </c>
      <c r="H221" s="6"/>
      <c r="I221" s="98"/>
      <c r="J221" s="91"/>
      <c r="K221" s="71"/>
    </row>
    <row r="222">
      <c r="A222" s="6" t="str">
        <f>Data!A597</f>
        <v>Winchester City Council</v>
      </c>
      <c r="B222" s="35">
        <v>1.0</v>
      </c>
      <c r="C222" s="61" t="s">
        <v>307</v>
      </c>
      <c r="D222" s="57">
        <f t="shared" ref="D222:D223" si="13">D221+E222</f>
        <v>33975392</v>
      </c>
      <c r="E222" s="57">
        <f>Data!D597</f>
        <v>123900</v>
      </c>
      <c r="F222" s="46">
        <f>sum(E44:E222)</f>
        <v>33975392</v>
      </c>
      <c r="G222" s="47">
        <f>Data!E597</f>
        <v>43621</v>
      </c>
      <c r="H222" s="6"/>
      <c r="I222" s="98"/>
      <c r="J222" s="91"/>
      <c r="K222" s="71"/>
    </row>
    <row r="223">
      <c r="A223" s="6" t="str">
        <f>Data!A424</f>
        <v>Newbury Town Council</v>
      </c>
      <c r="B223" s="35">
        <v>1.0</v>
      </c>
      <c r="C223" s="61" t="s">
        <v>307</v>
      </c>
      <c r="D223" s="57">
        <f t="shared" si="13"/>
        <v>34016467</v>
      </c>
      <c r="E223" s="57">
        <f>Data!D424</f>
        <v>41075</v>
      </c>
      <c r="F223" s="46">
        <f>sum(E44:E223)</f>
        <v>34016467</v>
      </c>
      <c r="G223" s="47">
        <f>Data!E424</f>
        <v>43626</v>
      </c>
      <c r="H223" s="6"/>
      <c r="I223" s="98"/>
      <c r="J223" s="91"/>
      <c r="K223" s="71"/>
    </row>
    <row r="224">
      <c r="A224" s="6" t="str">
        <f>Data!A475</f>
        <v>Ross-on-Wye Town Council</v>
      </c>
      <c r="B224" s="35">
        <v>1.0</v>
      </c>
      <c r="C224" s="61" t="s">
        <v>307</v>
      </c>
      <c r="D224" s="46" t="s">
        <v>503</v>
      </c>
      <c r="E224" s="102" t="s">
        <v>1224</v>
      </c>
      <c r="F224" s="46">
        <f>sum(E44:E224)</f>
        <v>34016467</v>
      </c>
      <c r="G224" s="47">
        <f>Data!E475</f>
        <v>43626</v>
      </c>
      <c r="H224" s="6"/>
      <c r="I224" s="70">
        <f>Data!D475</f>
        <v>10700</v>
      </c>
      <c r="J224" s="91"/>
      <c r="K224" s="71"/>
    </row>
    <row r="225">
      <c r="A225" s="6" t="str">
        <f>Data!A444</f>
        <v>Northumberland County Council</v>
      </c>
      <c r="B225" s="35">
        <v>1.0</v>
      </c>
      <c r="C225" s="61" t="s">
        <v>307</v>
      </c>
      <c r="D225" s="57">
        <f>D223+E225</f>
        <v>34335467</v>
      </c>
      <c r="E225" s="57">
        <f>Data!D444</f>
        <v>319000</v>
      </c>
      <c r="F225" s="46">
        <f>sum(E44:E225)</f>
        <v>34335467</v>
      </c>
      <c r="G225" s="47">
        <f>Data!E444</f>
        <v>43627</v>
      </c>
      <c r="H225" s="6"/>
      <c r="I225" s="98"/>
      <c r="J225" s="91"/>
      <c r="K225" s="71"/>
    </row>
    <row r="226">
      <c r="A226" s="6" t="str">
        <f>Data!A182</f>
        <v>Birmingham City Council</v>
      </c>
      <c r="B226" s="35">
        <v>1.0</v>
      </c>
      <c r="C226" s="61" t="s">
        <v>307</v>
      </c>
      <c r="D226" s="57">
        <f>D225+E226</f>
        <v>35472567</v>
      </c>
      <c r="E226" s="57">
        <f>Data!D182</f>
        <v>1137100</v>
      </c>
      <c r="F226" s="46">
        <f>sum(E44:E226)</f>
        <v>35472567</v>
      </c>
      <c r="G226" s="47">
        <f>Data!E182</f>
        <v>43627</v>
      </c>
      <c r="H226" s="6"/>
      <c r="I226" s="98"/>
      <c r="J226" s="91"/>
      <c r="K226" s="71"/>
    </row>
    <row r="227">
      <c r="A227" s="6" t="str">
        <f>Data!A380</f>
        <v>Leafield Parish Council</v>
      </c>
      <c r="B227" s="35">
        <v>1.0</v>
      </c>
      <c r="C227" s="61" t="s">
        <v>307</v>
      </c>
      <c r="D227" s="46" t="s">
        <v>503</v>
      </c>
      <c r="E227" s="102" t="s">
        <v>1235</v>
      </c>
      <c r="F227" s="46">
        <f>sum(E44:E227)</f>
        <v>35472567</v>
      </c>
      <c r="G227" s="47">
        <f>Data!E380</f>
        <v>43628</v>
      </c>
      <c r="H227" s="6"/>
      <c r="I227" s="70">
        <f>Data!D380</f>
        <v>945</v>
      </c>
      <c r="J227" s="91"/>
      <c r="K227" s="71"/>
    </row>
    <row r="228">
      <c r="A228" s="6" t="str">
        <f>Data!A520</f>
        <v>Stevenage Borough Council</v>
      </c>
      <c r="B228" s="35">
        <v>1.0</v>
      </c>
      <c r="C228" s="61" t="s">
        <v>307</v>
      </c>
      <c r="D228" s="57">
        <f>D226+E228</f>
        <v>35560267</v>
      </c>
      <c r="E228" s="57">
        <f>Data!D520</f>
        <v>87700</v>
      </c>
      <c r="F228" s="46">
        <f>sum(E44:E228)</f>
        <v>35560267</v>
      </c>
      <c r="G228" s="47">
        <f>Data!E520</f>
        <v>43628</v>
      </c>
      <c r="H228" s="6"/>
      <c r="I228" s="98"/>
      <c r="J228" s="91"/>
      <c r="K228" s="71"/>
    </row>
    <row r="229">
      <c r="A229" s="6" t="str">
        <f>Data!A217</f>
        <v>Caia Park Community Council</v>
      </c>
      <c r="B229" s="35">
        <v>1.0</v>
      </c>
      <c r="C229" s="108" t="s">
        <v>304</v>
      </c>
      <c r="D229" s="57">
        <f>D228+E229</f>
        <v>35573267</v>
      </c>
      <c r="E229" s="57">
        <f>Data!D217</f>
        <v>13000</v>
      </c>
      <c r="F229" s="46">
        <f>sum(E44:E229)</f>
        <v>35573267</v>
      </c>
      <c r="G229" s="47">
        <f>Data!E217</f>
        <v>43629</v>
      </c>
      <c r="H229" s="6"/>
      <c r="I229" s="98"/>
      <c r="J229" s="91"/>
      <c r="K229" s="71"/>
    </row>
    <row r="230">
      <c r="A230" s="6" t="str">
        <f>Data!A318</f>
        <v>Hampshire County Council</v>
      </c>
      <c r="B230" s="35">
        <v>1.0</v>
      </c>
      <c r="C230" s="61" t="s">
        <v>307</v>
      </c>
      <c r="D230" s="46" t="s">
        <v>503</v>
      </c>
      <c r="E230" s="57">
        <f>Data!D318</f>
        <v>1370700</v>
      </c>
      <c r="F230" s="46">
        <f>sum(E44:E230)</f>
        <v>36943967</v>
      </c>
      <c r="G230" s="47">
        <f>Data!E318</f>
        <v>43633</v>
      </c>
      <c r="H230" s="6"/>
      <c r="I230" s="98"/>
      <c r="J230" s="91"/>
      <c r="K230" s="71"/>
    </row>
    <row r="231">
      <c r="A231" s="106" t="s">
        <v>1253</v>
      </c>
      <c r="B231" s="46" t="s">
        <v>503</v>
      </c>
      <c r="C231" s="46" t="s">
        <v>503</v>
      </c>
      <c r="D231" s="46" t="s">
        <v>503</v>
      </c>
      <c r="E231" s="95">
        <v>-123900.0</v>
      </c>
      <c r="F231" s="46">
        <f>sum(E44:E231)</f>
        <v>36820067</v>
      </c>
      <c r="G231" s="46" t="s">
        <v>503</v>
      </c>
      <c r="H231" s="6"/>
      <c r="I231" s="98"/>
      <c r="J231" s="91"/>
      <c r="K231" s="71"/>
    </row>
    <row r="232">
      <c r="A232" s="96" t="s">
        <v>1255</v>
      </c>
      <c r="B232" s="46" t="s">
        <v>503</v>
      </c>
      <c r="C232" s="46" t="s">
        <v>503</v>
      </c>
      <c r="D232" s="57">
        <f>D229+I232</f>
        <v>36820067</v>
      </c>
      <c r="E232" s="46" t="s">
        <v>503</v>
      </c>
      <c r="F232" s="46">
        <f>sum(E44:E232)</f>
        <v>36820067</v>
      </c>
      <c r="G232" s="46" t="s">
        <v>503</v>
      </c>
      <c r="H232" s="6"/>
      <c r="I232" s="98">
        <f>sum(E230:E231)</f>
        <v>1246800</v>
      </c>
      <c r="J232" s="91"/>
      <c r="K232" s="71"/>
    </row>
    <row r="233">
      <c r="A233" s="93" t="str">
        <f>Data!A398</f>
        <v>Ludlow Town Council</v>
      </c>
      <c r="B233" s="35">
        <v>1.0</v>
      </c>
      <c r="C233" s="61" t="s">
        <v>307</v>
      </c>
      <c r="D233" s="46" t="s">
        <v>503</v>
      </c>
      <c r="E233" s="102" t="s">
        <v>1260</v>
      </c>
      <c r="F233" s="46">
        <f>sum(E44:E233)</f>
        <v>36820067</v>
      </c>
      <c r="G233" s="48">
        <f>Data!E398</f>
        <v>43633</v>
      </c>
      <c r="H233" s="48"/>
      <c r="I233" s="70">
        <f>Data!D398</f>
        <v>11000</v>
      </c>
      <c r="J233" s="91"/>
      <c r="K233" s="71"/>
    </row>
    <row r="234">
      <c r="A234" s="93" t="str">
        <f>Data!A408</f>
        <v>Matlock Town Council</v>
      </c>
      <c r="B234" s="35">
        <v>1.0</v>
      </c>
      <c r="C234" s="61" t="s">
        <v>307</v>
      </c>
      <c r="D234" s="46" t="s">
        <v>503</v>
      </c>
      <c r="E234" s="102" t="s">
        <v>1266</v>
      </c>
      <c r="F234" s="46">
        <f>sum(E44:E234)</f>
        <v>36820067</v>
      </c>
      <c r="G234" s="48">
        <f>Data!E408</f>
        <v>43633</v>
      </c>
      <c r="H234" s="48"/>
      <c r="I234" s="70">
        <f>Data!D408</f>
        <v>9543</v>
      </c>
      <c r="J234" s="91"/>
      <c r="K234" s="71"/>
    </row>
    <row r="235">
      <c r="A235" s="93" t="str">
        <f>Data!A568</f>
        <v>Warrington Borough Council</v>
      </c>
      <c r="B235" s="35">
        <v>1.0</v>
      </c>
      <c r="C235" s="61" t="s">
        <v>307</v>
      </c>
      <c r="D235" s="46" t="s">
        <v>503</v>
      </c>
      <c r="E235" s="57">
        <f>Data!D568</f>
        <v>209700</v>
      </c>
      <c r="F235" s="46">
        <f>sum(E44:E235)</f>
        <v>37029767</v>
      </c>
      <c r="G235" s="48">
        <f>Data!E568</f>
        <v>43633</v>
      </c>
      <c r="H235" s="48"/>
      <c r="I235" s="98"/>
      <c r="J235" s="91"/>
      <c r="K235" s="71"/>
    </row>
    <row r="236">
      <c r="A236" s="106" t="s">
        <v>1273</v>
      </c>
      <c r="B236" s="46" t="s">
        <v>503</v>
      </c>
      <c r="C236" s="46" t="s">
        <v>503</v>
      </c>
      <c r="D236" s="46" t="s">
        <v>503</v>
      </c>
      <c r="E236" s="95">
        <v>-12325.0</v>
      </c>
      <c r="F236" s="46">
        <f>sum(E44:E236)</f>
        <v>37017442</v>
      </c>
      <c r="G236" s="46" t="s">
        <v>503</v>
      </c>
      <c r="H236" s="48"/>
      <c r="I236" s="98"/>
      <c r="J236" s="91"/>
      <c r="K236" s="71"/>
    </row>
    <row r="237">
      <c r="A237" s="96" t="s">
        <v>1274</v>
      </c>
      <c r="B237" s="46" t="s">
        <v>503</v>
      </c>
      <c r="C237" s="46" t="s">
        <v>503</v>
      </c>
      <c r="D237" s="46">
        <f>D232+I237</f>
        <v>37017442</v>
      </c>
      <c r="E237" s="46" t="s">
        <v>503</v>
      </c>
      <c r="F237" s="46">
        <f>sum(E44:E237)</f>
        <v>37017442</v>
      </c>
      <c r="G237" s="46" t="s">
        <v>503</v>
      </c>
      <c r="H237" s="48"/>
      <c r="I237" s="98">
        <f>sum(E235:E236)</f>
        <v>197375</v>
      </c>
      <c r="J237" s="91"/>
      <c r="K237" s="71"/>
    </row>
    <row r="238">
      <c r="A238" s="93" t="str">
        <f>Data!A197</f>
        <v>Bridgnorth Town Council</v>
      </c>
      <c r="B238" s="35">
        <v>1.0</v>
      </c>
      <c r="C238" s="61" t="s">
        <v>307</v>
      </c>
      <c r="D238" s="46" t="s">
        <v>503</v>
      </c>
      <c r="E238" s="102" t="s">
        <v>1279</v>
      </c>
      <c r="F238" s="46">
        <f>sum(E44:E238)</f>
        <v>37017442</v>
      </c>
      <c r="G238" s="48">
        <f>Data!E197</f>
        <v>43634</v>
      </c>
      <c r="H238" s="48"/>
      <c r="I238" s="70">
        <f>Data!D197</f>
        <v>12079</v>
      </c>
      <c r="J238" s="91"/>
      <c r="K238" s="71"/>
    </row>
    <row r="239">
      <c r="A239" s="93" t="str">
        <f>Data!A250</f>
        <v>Coventry City Council</v>
      </c>
      <c r="B239" s="35">
        <v>1.0</v>
      </c>
      <c r="C239" s="61" t="s">
        <v>307</v>
      </c>
      <c r="D239" s="46">
        <f>D237+E239</f>
        <v>37377542</v>
      </c>
      <c r="E239" s="57">
        <f>Data!D250</f>
        <v>360100</v>
      </c>
      <c r="F239" s="46">
        <f>sum(E44:E239)</f>
        <v>37377542</v>
      </c>
      <c r="G239" s="48">
        <f>Data!E250</f>
        <v>43634</v>
      </c>
      <c r="H239" s="48"/>
      <c r="I239" s="98"/>
      <c r="J239" s="91"/>
      <c r="K239" s="71"/>
    </row>
    <row r="240">
      <c r="A240" s="93" t="str">
        <f>Data!A353</f>
        <v>Isle of Man Parliament</v>
      </c>
      <c r="B240" s="35">
        <v>1.0</v>
      </c>
      <c r="C240" s="61" t="s">
        <v>756</v>
      </c>
      <c r="D240" s="46">
        <f t="shared" ref="D240:D241" si="14">D239+E240</f>
        <v>37460856</v>
      </c>
      <c r="E240" s="57">
        <f>Data!D353</f>
        <v>83314</v>
      </c>
      <c r="F240" s="46">
        <f>sum(E44:E240)</f>
        <v>37460856</v>
      </c>
      <c r="G240" s="48">
        <f>Data!E353</f>
        <v>43634</v>
      </c>
      <c r="H240" s="48"/>
      <c r="I240" s="98"/>
      <c r="J240" s="91"/>
      <c r="K240" s="71"/>
    </row>
    <row r="241">
      <c r="A241" s="93" t="str">
        <f>Data!A418</f>
        <v>Mole Valley District Council</v>
      </c>
      <c r="B241" s="35">
        <v>1.0</v>
      </c>
      <c r="C241" s="61" t="s">
        <v>307</v>
      </c>
      <c r="D241" s="46">
        <f t="shared" si="14"/>
        <v>37547956</v>
      </c>
      <c r="E241" s="57">
        <f>Data!D418</f>
        <v>87100</v>
      </c>
      <c r="F241" s="46">
        <f>sum(E44:E241)</f>
        <v>37547956</v>
      </c>
      <c r="G241" s="48">
        <f>Data!E418</f>
        <v>43634</v>
      </c>
      <c r="H241" s="48"/>
      <c r="I241" s="98"/>
      <c r="J241" s="91"/>
      <c r="K241" s="71"/>
    </row>
    <row r="242">
      <c r="A242" s="93" t="str">
        <f>Data!A237</f>
        <v>Chichester City Council</v>
      </c>
      <c r="B242" s="35">
        <v>1.0</v>
      </c>
      <c r="C242" s="61" t="s">
        <v>307</v>
      </c>
      <c r="D242" s="46" t="s">
        <v>503</v>
      </c>
      <c r="E242" s="102" t="s">
        <v>1301</v>
      </c>
      <c r="F242" s="46">
        <f>sum(E44:E242)</f>
        <v>37547956</v>
      </c>
      <c r="G242" s="48">
        <f>Data!E237</f>
        <v>43635</v>
      </c>
      <c r="H242" s="48"/>
      <c r="I242" s="70">
        <f>Data!D237</f>
        <v>26795</v>
      </c>
      <c r="J242" s="91"/>
      <c r="K242" s="71"/>
    </row>
    <row r="243">
      <c r="A243" s="93" t="str">
        <f>Data!A243</f>
        <v>Cockermouth Town Council</v>
      </c>
      <c r="B243" s="35">
        <v>1.0</v>
      </c>
      <c r="C243" s="61" t="s">
        <v>307</v>
      </c>
      <c r="D243" s="46">
        <f>D241+E243</f>
        <v>37556717</v>
      </c>
      <c r="E243" s="57">
        <f>Data!D243</f>
        <v>8761</v>
      </c>
      <c r="F243" s="46">
        <f>sum(E44:E243)</f>
        <v>37556717</v>
      </c>
      <c r="G243" s="48">
        <f>Data!E243</f>
        <v>43635</v>
      </c>
      <c r="H243" s="48"/>
      <c r="I243" s="98"/>
      <c r="J243" s="91"/>
      <c r="K243" s="71"/>
    </row>
    <row r="244">
      <c r="A244" s="93" t="str">
        <f>Data!A344</f>
        <v>Hounslow London Borough Council</v>
      </c>
      <c r="B244" s="35">
        <v>1.0</v>
      </c>
      <c r="C244" s="61" t="s">
        <v>307</v>
      </c>
      <c r="D244" s="46" t="s">
        <v>503</v>
      </c>
      <c r="E244" s="102" t="s">
        <v>1314</v>
      </c>
      <c r="F244" s="46">
        <f>sum(E44:E244)</f>
        <v>37556717</v>
      </c>
      <c r="G244" s="48">
        <f>Data!E344</f>
        <v>43635</v>
      </c>
      <c r="H244" s="48"/>
      <c r="I244" s="70">
        <f>Data!D344</f>
        <v>269100</v>
      </c>
      <c r="J244" s="91"/>
      <c r="K244" s="71"/>
    </row>
    <row r="245">
      <c r="A245" s="93" t="str">
        <f>Data!A550</f>
        <v>Torbay Council</v>
      </c>
      <c r="B245" s="35">
        <v>1.0</v>
      </c>
      <c r="C245" s="61" t="s">
        <v>307</v>
      </c>
      <c r="D245" s="46">
        <f>D243+E245</f>
        <v>37687676</v>
      </c>
      <c r="E245" s="57">
        <f>Data!D550</f>
        <v>130959</v>
      </c>
      <c r="F245" s="46">
        <f>sum(E44:E245)</f>
        <v>37687676</v>
      </c>
      <c r="G245" s="48">
        <f>Data!E550</f>
        <v>43635</v>
      </c>
      <c r="H245" s="48"/>
      <c r="I245" s="70"/>
      <c r="J245" s="91"/>
      <c r="K245" s="71"/>
    </row>
    <row r="246">
      <c r="A246" s="93" t="str">
        <f>Data!A578</f>
        <v>Welwyn Hatfield Borough Council</v>
      </c>
      <c r="B246" s="35">
        <v>1.0</v>
      </c>
      <c r="C246" s="61" t="s">
        <v>307</v>
      </c>
      <c r="D246" s="46">
        <f>D245+E246</f>
        <v>37809976</v>
      </c>
      <c r="E246" s="57">
        <f>Data!D578</f>
        <v>122300</v>
      </c>
      <c r="F246" s="46">
        <f>sum(E44:E246)</f>
        <v>37809976</v>
      </c>
      <c r="G246" s="48">
        <f>Data!E578</f>
        <v>43635</v>
      </c>
      <c r="H246" s="48"/>
      <c r="I246" s="98"/>
      <c r="J246" s="91"/>
      <c r="K246" s="71"/>
    </row>
    <row r="247">
      <c r="A247" s="93" t="str">
        <f>Data!A202</f>
        <v>Brixham Town Council</v>
      </c>
      <c r="B247" s="35">
        <v>1.0</v>
      </c>
      <c r="C247" s="61" t="s">
        <v>307</v>
      </c>
      <c r="D247" s="46" t="s">
        <v>503</v>
      </c>
      <c r="E247" s="102" t="s">
        <v>1328</v>
      </c>
      <c r="F247" s="46">
        <f>sum(E44:E247)</f>
        <v>37809976</v>
      </c>
      <c r="G247" s="48">
        <f>Data!E202</f>
        <v>43636</v>
      </c>
      <c r="H247" s="48"/>
      <c r="I247" s="70">
        <f>Data!D202</f>
        <v>16693</v>
      </c>
      <c r="J247" s="91"/>
      <c r="K247" s="71"/>
    </row>
    <row r="248">
      <c r="A248" s="93" t="str">
        <f>Data!A436</f>
        <v>Northamptonshire County Council</v>
      </c>
      <c r="B248" s="35">
        <v>1.0</v>
      </c>
      <c r="C248" s="61" t="s">
        <v>307</v>
      </c>
      <c r="D248" s="46" t="s">
        <v>503</v>
      </c>
      <c r="E248" s="57">
        <f>Data!D436</f>
        <v>741200</v>
      </c>
      <c r="F248" s="46">
        <f>sum(E44:E248)</f>
        <v>38551176</v>
      </c>
      <c r="G248" s="48">
        <f>Data!E436</f>
        <v>43636</v>
      </c>
      <c r="H248" s="48"/>
      <c r="J248" s="91"/>
      <c r="K248" s="71"/>
    </row>
    <row r="249">
      <c r="A249" s="106" t="s">
        <v>1333</v>
      </c>
      <c r="B249" s="46" t="s">
        <v>503</v>
      </c>
      <c r="C249" s="46" t="s">
        <v>503</v>
      </c>
      <c r="D249" s="46" t="s">
        <v>503</v>
      </c>
      <c r="E249" s="95">
        <v>-225700.0</v>
      </c>
      <c r="F249" s="46">
        <f>sum(E44:E249)</f>
        <v>38325476</v>
      </c>
      <c r="G249" s="46" t="s">
        <v>503</v>
      </c>
      <c r="H249" s="48"/>
      <c r="I249" s="98"/>
      <c r="J249" s="91"/>
      <c r="K249" s="71"/>
    </row>
    <row r="250">
      <c r="A250" s="96" t="s">
        <v>1334</v>
      </c>
      <c r="B250" s="46" t="s">
        <v>503</v>
      </c>
      <c r="C250" s="46" t="s">
        <v>503</v>
      </c>
      <c r="D250" s="46">
        <f>D246+I250</f>
        <v>38325476</v>
      </c>
      <c r="E250" s="46" t="s">
        <v>503</v>
      </c>
      <c r="F250" s="46">
        <f>sum(E44:E250)</f>
        <v>38325476</v>
      </c>
      <c r="G250" s="46" t="s">
        <v>503</v>
      </c>
      <c r="H250" s="48"/>
      <c r="I250" s="98">
        <f>E248+E249</f>
        <v>515500</v>
      </c>
      <c r="J250" s="91"/>
      <c r="K250" s="71"/>
    </row>
    <row r="251">
      <c r="A251" s="93" t="str">
        <f>Data!A438</f>
        <v>North Lanarkshire Council</v>
      </c>
      <c r="B251" s="35">
        <v>1.0</v>
      </c>
      <c r="C251" s="6" t="s">
        <v>316</v>
      </c>
      <c r="D251" s="46">
        <f>D250+E251</f>
        <v>38665476</v>
      </c>
      <c r="E251" s="57">
        <f>Data!D438</f>
        <v>340000</v>
      </c>
      <c r="F251" s="46">
        <f>sum(E44:E251)</f>
        <v>38665476</v>
      </c>
      <c r="G251" s="48">
        <f>Data!E438</f>
        <v>43636</v>
      </c>
      <c r="H251" s="48"/>
      <c r="J251" s="91"/>
      <c r="K251" s="71"/>
    </row>
    <row r="252">
      <c r="A252" s="93" t="str">
        <f>Data!A467</f>
        <v>Redbridge London Borough Council</v>
      </c>
      <c r="B252" s="35">
        <v>1.0</v>
      </c>
      <c r="C252" s="61" t="s">
        <v>307</v>
      </c>
      <c r="D252" s="46" t="s">
        <v>503</v>
      </c>
      <c r="E252" s="102" t="s">
        <v>1341</v>
      </c>
      <c r="F252" s="46">
        <f>sum(E44:E252)</f>
        <v>38665476</v>
      </c>
      <c r="G252" s="48">
        <f>Data!E467</f>
        <v>43636</v>
      </c>
      <c r="H252" s="48"/>
      <c r="I252" s="70">
        <f>Data!D467</f>
        <v>301800</v>
      </c>
      <c r="J252" s="91"/>
      <c r="K252" s="71"/>
    </row>
    <row r="253">
      <c r="A253" s="93" t="str">
        <f>Data!A269</f>
        <v>Dundee City Council</v>
      </c>
      <c r="B253" s="35">
        <v>1.0</v>
      </c>
      <c r="C253" s="6" t="s">
        <v>316</v>
      </c>
      <c r="D253" s="46">
        <f>D251+E253</f>
        <v>38814476</v>
      </c>
      <c r="E253" s="57">
        <f>Data!D269</f>
        <v>149000</v>
      </c>
      <c r="F253" s="46">
        <f>sum(E44:E253)</f>
        <v>38814476</v>
      </c>
      <c r="G253" s="48">
        <f>Data!E269</f>
        <v>43640</v>
      </c>
      <c r="H253" s="48"/>
      <c r="I253" s="70"/>
      <c r="J253" s="91"/>
      <c r="K253" s="71"/>
    </row>
    <row r="254">
      <c r="A254" s="93" t="str">
        <f>Data!A315</f>
        <v>Haddenham Parish Council</v>
      </c>
      <c r="B254" s="35">
        <v>1.0</v>
      </c>
      <c r="C254" s="61" t="s">
        <v>307</v>
      </c>
      <c r="D254" s="46">
        <f>D253+E254</f>
        <v>38818978</v>
      </c>
      <c r="E254" s="57">
        <f>Data!D315</f>
        <v>4502</v>
      </c>
      <c r="F254" s="46">
        <f>sum(E44:E254)</f>
        <v>38818978</v>
      </c>
      <c r="G254" s="48">
        <f>Data!E315</f>
        <v>43640</v>
      </c>
      <c r="H254" s="48"/>
      <c r="I254" s="98"/>
      <c r="J254" s="91"/>
      <c r="K254" s="71"/>
    </row>
    <row r="255">
      <c r="A255" s="93" t="str">
        <f>Data!A319</f>
        <v>Harborough District Council</v>
      </c>
      <c r="B255" s="35">
        <v>1.0</v>
      </c>
      <c r="C255" s="61" t="s">
        <v>307</v>
      </c>
      <c r="D255" s="46" t="s">
        <v>503</v>
      </c>
      <c r="E255" s="102" t="s">
        <v>1351</v>
      </c>
      <c r="F255" s="46">
        <f>sum(E44:E255)</f>
        <v>38818978</v>
      </c>
      <c r="G255" s="48">
        <f>Data!E319</f>
        <v>43640</v>
      </c>
      <c r="H255" s="48"/>
      <c r="I255" s="70">
        <f>Data!D319</f>
        <v>91500</v>
      </c>
      <c r="J255" s="91"/>
      <c r="K255" s="71"/>
    </row>
    <row r="256">
      <c r="A256" s="93" t="str">
        <f>Data!A546</f>
        <v>Thatcham Town Council</v>
      </c>
      <c r="B256" s="35">
        <v>1.0</v>
      </c>
      <c r="C256" s="61" t="s">
        <v>307</v>
      </c>
      <c r="D256" s="46">
        <f>D254+E256</f>
        <v>38845195</v>
      </c>
      <c r="E256" s="57">
        <f>Data!D546</f>
        <v>26217</v>
      </c>
      <c r="F256" s="46">
        <f>sum(E44:E256)</f>
        <v>38845195</v>
      </c>
      <c r="G256" s="48">
        <f>Data!E546</f>
        <v>43640</v>
      </c>
      <c r="H256" s="48"/>
      <c r="I256" s="70"/>
      <c r="J256" s="91"/>
      <c r="K256" s="71"/>
    </row>
    <row r="257">
      <c r="A257" s="93" t="str">
        <f>Data!A397</f>
        <v>Lowestoft Town Council</v>
      </c>
      <c r="B257" s="35">
        <v>1.0</v>
      </c>
      <c r="C257" s="61" t="s">
        <v>307</v>
      </c>
      <c r="D257" s="46" t="s">
        <v>503</v>
      </c>
      <c r="E257" s="102" t="s">
        <v>1356</v>
      </c>
      <c r="F257" s="46">
        <f>sum(E44:E257)</f>
        <v>38845195</v>
      </c>
      <c r="G257" s="48">
        <f>Data!E397</f>
        <v>43641</v>
      </c>
      <c r="H257" s="48"/>
      <c r="I257" s="70">
        <f>Data!D397</f>
        <v>54000</v>
      </c>
      <c r="J257" s="91"/>
      <c r="K257" s="71"/>
    </row>
    <row r="258">
      <c r="A258" s="93" t="str">
        <f>Data!A551</f>
        <v>Torfaen County Borough Council</v>
      </c>
      <c r="B258" s="35">
        <v>1.0</v>
      </c>
      <c r="C258" s="108" t="s">
        <v>304</v>
      </c>
      <c r="D258" s="46" t="s">
        <v>503</v>
      </c>
      <c r="E258" s="102" t="s">
        <v>1361</v>
      </c>
      <c r="F258" s="46">
        <f>sum(E44:E258)</f>
        <v>38845195</v>
      </c>
      <c r="G258" s="48">
        <f>Data!E551</f>
        <v>43641</v>
      </c>
      <c r="H258" s="48"/>
      <c r="I258" s="70">
        <f>Data!D551</f>
        <v>92300</v>
      </c>
      <c r="J258" s="91"/>
      <c r="K258" s="71"/>
    </row>
    <row r="259">
      <c r="A259" s="93" t="str">
        <f>Data!A185</f>
        <v>Blackpool Council</v>
      </c>
      <c r="B259" s="35">
        <v>1.0</v>
      </c>
      <c r="C259" s="61" t="s">
        <v>307</v>
      </c>
      <c r="D259" s="46">
        <f>D256+E259</f>
        <v>38984915</v>
      </c>
      <c r="E259" s="57">
        <f>Data!D185</f>
        <v>139720</v>
      </c>
      <c r="F259" s="46">
        <f>sum(E44:E259)</f>
        <v>38984915</v>
      </c>
      <c r="G259" s="48">
        <f>Data!E185</f>
        <v>43642</v>
      </c>
      <c r="H259" s="48"/>
      <c r="I259" s="98"/>
      <c r="J259" s="91"/>
      <c r="K259" s="71"/>
    </row>
    <row r="260">
      <c r="A260" s="93" t="str">
        <f>Data!A307</f>
        <v>Gravesham Borough Council</v>
      </c>
      <c r="B260" s="35">
        <v>1.0</v>
      </c>
      <c r="C260" s="61" t="s">
        <v>307</v>
      </c>
      <c r="D260" s="46" t="s">
        <v>503</v>
      </c>
      <c r="E260" s="102" t="s">
        <v>1366</v>
      </c>
      <c r="F260" s="46">
        <f>sum(E44:E260)</f>
        <v>38984915</v>
      </c>
      <c r="G260" s="48">
        <f>Data!E307</f>
        <v>43642</v>
      </c>
      <c r="H260" s="48"/>
      <c r="I260" s="70">
        <f>Data!D307</f>
        <v>106100</v>
      </c>
      <c r="J260" s="91"/>
      <c r="K260" s="71"/>
    </row>
    <row r="261">
      <c r="A261" s="93" t="str">
        <f>Data!A310</f>
        <v>Greenwich London Borough Council</v>
      </c>
      <c r="B261" s="35">
        <v>1.0</v>
      </c>
      <c r="C261" s="61" t="s">
        <v>307</v>
      </c>
      <c r="D261" s="46" t="s">
        <v>503</v>
      </c>
      <c r="E261" s="102" t="s">
        <v>1371</v>
      </c>
      <c r="F261" s="46">
        <f>sum(E44:E261)</f>
        <v>38984915</v>
      </c>
      <c r="G261" s="48">
        <f>Data!E310</f>
        <v>43642</v>
      </c>
      <c r="H261" s="48"/>
      <c r="I261" s="70">
        <f>Data!D310</f>
        <v>282800</v>
      </c>
      <c r="J261" s="91"/>
      <c r="K261" s="71"/>
    </row>
    <row r="262">
      <c r="A262" s="93" t="str">
        <f>Data!A343</f>
        <v>Horsham District Council</v>
      </c>
      <c r="B262" s="35">
        <v>1.0</v>
      </c>
      <c r="C262" s="61" t="s">
        <v>307</v>
      </c>
      <c r="D262" s="46" t="s">
        <v>503</v>
      </c>
      <c r="E262" s="102" t="s">
        <v>1376</v>
      </c>
      <c r="F262" s="46">
        <f>sum(E44:E262)</f>
        <v>38984915</v>
      </c>
      <c r="G262" s="48">
        <f>Data!E343</f>
        <v>43642</v>
      </c>
      <c r="H262" s="48"/>
      <c r="I262" s="70">
        <f>Data!D343</f>
        <v>55657</v>
      </c>
      <c r="J262" s="91"/>
      <c r="K262" s="71"/>
    </row>
    <row r="263">
      <c r="A263" s="93" t="str">
        <f>Data!A534</f>
        <v>Swale Borough Council</v>
      </c>
      <c r="B263" s="35">
        <v>1.0</v>
      </c>
      <c r="C263" s="61" t="s">
        <v>307</v>
      </c>
      <c r="D263" s="46" t="s">
        <v>503</v>
      </c>
      <c r="E263" s="102" t="s">
        <v>1379</v>
      </c>
      <c r="F263" s="46">
        <f>sum(E44:E263)</f>
        <v>38984915</v>
      </c>
      <c r="G263" s="48">
        <f>Data!E534</f>
        <v>43642</v>
      </c>
      <c r="H263" s="48"/>
      <c r="I263" s="70">
        <f>Data!D534</f>
        <v>146700</v>
      </c>
      <c r="J263" s="91"/>
      <c r="K263" s="71"/>
    </row>
    <row r="264">
      <c r="A264" s="93" t="str">
        <f>Data!A569</f>
        <v>Warwick District Council</v>
      </c>
      <c r="B264" s="35">
        <v>1.0</v>
      </c>
      <c r="C264" s="61" t="s">
        <v>307</v>
      </c>
      <c r="D264" s="46">
        <f>D259+E264</f>
        <v>39125215</v>
      </c>
      <c r="E264" s="57">
        <f>Data!D569</f>
        <v>140300</v>
      </c>
      <c r="F264" s="46">
        <f>sum(E44:E264)</f>
        <v>39125215</v>
      </c>
      <c r="G264" s="48">
        <f>Data!E569</f>
        <v>43642</v>
      </c>
      <c r="H264" s="48"/>
      <c r="I264" s="98"/>
      <c r="J264" s="91"/>
      <c r="K264" s="71"/>
    </row>
    <row r="265">
      <c r="A265" s="93" t="str">
        <f>Data!A598</f>
        <v>Windsor and Maidenhead Borough Council</v>
      </c>
      <c r="B265" s="35">
        <v>1.0</v>
      </c>
      <c r="C265" s="61" t="s">
        <v>307</v>
      </c>
      <c r="D265" s="46">
        <f t="shared" ref="D265:D267" si="15">D264+E265</f>
        <v>39275315</v>
      </c>
      <c r="E265" s="57">
        <f>Data!D598</f>
        <v>150100</v>
      </c>
      <c r="F265" s="46">
        <f>sum(E44:E265)</f>
        <v>39275315</v>
      </c>
      <c r="G265" s="48">
        <f>Data!E598</f>
        <v>43642</v>
      </c>
      <c r="H265" s="48"/>
      <c r="J265" s="91"/>
      <c r="K265" s="71"/>
    </row>
    <row r="266">
      <c r="A266" s="93" t="str">
        <f>Data!A264</f>
        <v>Derry City and Strabane District Council</v>
      </c>
      <c r="B266" s="35">
        <v>1.0</v>
      </c>
      <c r="C266" s="6" t="s">
        <v>319</v>
      </c>
      <c r="D266" s="46">
        <f t="shared" si="15"/>
        <v>39425815</v>
      </c>
      <c r="E266" s="57">
        <f>Data!D264</f>
        <v>150500</v>
      </c>
      <c r="F266" s="46">
        <f>sum(E44:E266)</f>
        <v>39425815</v>
      </c>
      <c r="G266" s="48">
        <f>Data!E264</f>
        <v>43643</v>
      </c>
      <c r="H266" s="48"/>
      <c r="J266" s="91"/>
      <c r="K266" s="71"/>
    </row>
    <row r="267">
      <c r="A267" s="93" t="str">
        <f>Data!A268</f>
        <v>Dumfries and Galloway Council</v>
      </c>
      <c r="B267" s="35">
        <v>1.0</v>
      </c>
      <c r="C267" s="6" t="s">
        <v>316</v>
      </c>
      <c r="D267" s="46">
        <f t="shared" si="15"/>
        <v>39575015</v>
      </c>
      <c r="E267" s="57">
        <f>Data!D268</f>
        <v>149200</v>
      </c>
      <c r="F267" s="46">
        <f>sum(E44:E267)</f>
        <v>39575015</v>
      </c>
      <c r="G267" s="48">
        <f>Data!E268</f>
        <v>43643</v>
      </c>
      <c r="H267" s="48"/>
      <c r="J267" s="91"/>
      <c r="K267" s="71"/>
    </row>
    <row r="268">
      <c r="A268" s="93" t="str">
        <f>Data!A356</f>
        <v>Islington London Borough Council</v>
      </c>
      <c r="B268" s="35">
        <v>1.0</v>
      </c>
      <c r="C268" s="61" t="s">
        <v>307</v>
      </c>
      <c r="D268" s="46" t="s">
        <v>503</v>
      </c>
      <c r="E268" s="102" t="s">
        <v>1395</v>
      </c>
      <c r="F268" s="46">
        <f>sum(E44:E268)</f>
        <v>39575015</v>
      </c>
      <c r="G268" s="48">
        <f>Data!E356</f>
        <v>43643</v>
      </c>
      <c r="H268" s="48"/>
      <c r="I268" s="70">
        <f>Data!D598</f>
        <v>150100</v>
      </c>
      <c r="J268" s="91"/>
      <c r="K268" s="71"/>
    </row>
    <row r="269">
      <c r="A269" s="93" t="str">
        <f>Data!A420</f>
        <v>Moray Council</v>
      </c>
      <c r="B269" s="35">
        <v>1.0</v>
      </c>
      <c r="C269" s="6" t="s">
        <v>316</v>
      </c>
      <c r="D269" s="46">
        <f>D267+E269</f>
        <v>39670815</v>
      </c>
      <c r="E269" s="57">
        <f>Data!D420</f>
        <v>95800</v>
      </c>
      <c r="F269" s="46">
        <f>sum(E44:E269)</f>
        <v>39670815</v>
      </c>
      <c r="G269" s="48">
        <f>Data!E420</f>
        <v>43643</v>
      </c>
      <c r="H269" s="48"/>
      <c r="I269" s="98"/>
      <c r="J269" s="91"/>
      <c r="K269" s="71"/>
    </row>
    <row r="270">
      <c r="A270" s="93" t="str">
        <f>Data!A470</f>
        <v>Renfrewshire Council</v>
      </c>
      <c r="B270" s="35">
        <v>1.0</v>
      </c>
      <c r="C270" s="6" t="s">
        <v>316</v>
      </c>
      <c r="D270" s="46">
        <f>D269+E270</f>
        <v>39847615</v>
      </c>
      <c r="E270" s="57">
        <f>Data!D470</f>
        <v>176800</v>
      </c>
      <c r="F270" s="46">
        <f>sum(E44:E270)</f>
        <v>39847615</v>
      </c>
      <c r="G270" s="48">
        <f>Data!E470</f>
        <v>43643</v>
      </c>
      <c r="H270" s="48"/>
      <c r="I270" s="98"/>
      <c r="J270" s="91"/>
      <c r="K270" s="71"/>
    </row>
    <row r="271">
      <c r="A271" s="93" t="str">
        <f>Data!A535</f>
        <v>Swansea Council</v>
      </c>
      <c r="B271" s="35">
        <v>1.0</v>
      </c>
      <c r="C271" s="6" t="s">
        <v>304</v>
      </c>
      <c r="D271" s="46" t="s">
        <v>503</v>
      </c>
      <c r="E271" s="57">
        <f>Data!D535</f>
        <v>245500</v>
      </c>
      <c r="F271" s="46">
        <f>sum(E44:E271)</f>
        <v>40093115</v>
      </c>
      <c r="G271" s="48">
        <f>Data!E535</f>
        <v>43643</v>
      </c>
      <c r="H271" s="48"/>
      <c r="I271" s="98"/>
      <c r="J271" s="91"/>
      <c r="K271" s="71"/>
    </row>
    <row r="272">
      <c r="A272" s="106" t="s">
        <v>1414</v>
      </c>
      <c r="B272" s="46" t="s">
        <v>503</v>
      </c>
      <c r="C272" s="46" t="s">
        <v>503</v>
      </c>
      <c r="D272" s="46" t="s">
        <v>503</v>
      </c>
      <c r="E272" s="95">
        <v>-2688.0</v>
      </c>
      <c r="F272" s="46">
        <f>sum(E44:E272)</f>
        <v>40090427</v>
      </c>
      <c r="G272" s="46" t="s">
        <v>503</v>
      </c>
      <c r="H272" s="48"/>
      <c r="I272" s="98"/>
      <c r="J272" s="91"/>
      <c r="K272" s="71"/>
    </row>
    <row r="273">
      <c r="A273" s="96" t="s">
        <v>1415</v>
      </c>
      <c r="B273" s="46" t="s">
        <v>503</v>
      </c>
      <c r="C273" s="46" t="s">
        <v>503</v>
      </c>
      <c r="D273" s="46">
        <f>D270+I273</f>
        <v>40090427</v>
      </c>
      <c r="E273" s="46" t="s">
        <v>503</v>
      </c>
      <c r="F273" s="46">
        <f>sum(E44:E273)</f>
        <v>40090427</v>
      </c>
      <c r="G273" s="46" t="s">
        <v>503</v>
      </c>
      <c r="H273" s="48"/>
      <c r="I273" s="98">
        <f>sum(E271:E272)</f>
        <v>242812</v>
      </c>
      <c r="J273" s="91"/>
      <c r="K273" s="71"/>
    </row>
    <row r="274">
      <c r="A274" s="93" t="str">
        <f>Data!A586</f>
        <v>West Midlands Combined Authority</v>
      </c>
      <c r="B274" s="35">
        <v>1.0</v>
      </c>
      <c r="C274" s="61" t="s">
        <v>307</v>
      </c>
      <c r="D274" s="46" t="s">
        <v>503</v>
      </c>
      <c r="E274" s="57">
        <f>Data!D586</f>
        <v>2897300</v>
      </c>
      <c r="F274" s="46">
        <f>sum(E44:E274)</f>
        <v>42987727</v>
      </c>
      <c r="G274" s="48">
        <f>Data!E586</f>
        <v>43644</v>
      </c>
      <c r="H274" s="48"/>
      <c r="I274" s="70"/>
      <c r="J274" s="91"/>
      <c r="K274" s="71"/>
    </row>
    <row r="275">
      <c r="A275" s="106" t="s">
        <v>1424</v>
      </c>
      <c r="B275" s="46" t="s">
        <v>503</v>
      </c>
      <c r="C275" s="46" t="s">
        <v>503</v>
      </c>
      <c r="D275" s="46" t="s">
        <v>503</v>
      </c>
      <c r="E275" s="95">
        <f>-(Data!D182)</f>
        <v>-1137100</v>
      </c>
      <c r="F275" s="46">
        <f>sum(E44:E275)</f>
        <v>41850627</v>
      </c>
      <c r="G275" s="46" t="s">
        <v>503</v>
      </c>
      <c r="H275" s="48"/>
      <c r="I275" s="70"/>
      <c r="J275" s="91"/>
      <c r="K275" s="71"/>
    </row>
    <row r="276">
      <c r="A276" s="106" t="s">
        <v>1428</v>
      </c>
      <c r="B276" s="46" t="s">
        <v>503</v>
      </c>
      <c r="C276" s="46" t="s">
        <v>503</v>
      </c>
      <c r="D276" s="46" t="s">
        <v>503</v>
      </c>
      <c r="E276" s="95">
        <f>-(Data!D250)</f>
        <v>-360100</v>
      </c>
      <c r="F276" s="46">
        <f>sum(E44:E276)</f>
        <v>41490527</v>
      </c>
      <c r="G276" s="46" t="s">
        <v>503</v>
      </c>
      <c r="H276" s="48"/>
      <c r="I276" s="70"/>
      <c r="J276" s="91"/>
      <c r="K276" s="71"/>
    </row>
    <row r="277">
      <c r="A277" s="96" t="s">
        <v>1430</v>
      </c>
      <c r="B277" s="46" t="s">
        <v>503</v>
      </c>
      <c r="C277" s="46" t="s">
        <v>503</v>
      </c>
      <c r="D277" s="46">
        <f>D273+I277</f>
        <v>41490527</v>
      </c>
      <c r="E277" s="46" t="s">
        <v>503</v>
      </c>
      <c r="F277" s="46">
        <f>sum(E44:E277)</f>
        <v>41490527</v>
      </c>
      <c r="G277" s="46" t="s">
        <v>503</v>
      </c>
      <c r="H277" s="48"/>
      <c r="I277" s="98">
        <f>sum(E274:E276)</f>
        <v>1400100</v>
      </c>
      <c r="J277" s="91"/>
      <c r="K277" s="71"/>
    </row>
    <row r="278">
      <c r="A278" s="93" t="str">
        <f>Data!A261</f>
        <v>Denbighshire County Council</v>
      </c>
      <c r="B278" s="35">
        <v>1.0</v>
      </c>
      <c r="C278" s="6" t="s">
        <v>304</v>
      </c>
      <c r="D278" s="46" t="s">
        <v>503</v>
      </c>
      <c r="E278" s="102" t="s">
        <v>1434</v>
      </c>
      <c r="F278" s="46">
        <f>sum(E44:E278)</f>
        <v>41490527</v>
      </c>
      <c r="G278" s="48">
        <f>Data!E261</f>
        <v>43648</v>
      </c>
      <c r="H278" s="48"/>
      <c r="I278" s="70">
        <f>Data!D261</f>
        <v>95200</v>
      </c>
      <c r="J278" s="91"/>
      <c r="K278" s="71"/>
    </row>
    <row r="279">
      <c r="A279" s="93" t="str">
        <f>Data!A580</f>
        <v>West Berkshire Council</v>
      </c>
      <c r="B279" s="35">
        <v>1.0</v>
      </c>
      <c r="C279" s="61" t="s">
        <v>307</v>
      </c>
      <c r="D279" s="46">
        <f>D277+E279</f>
        <v>41649054</v>
      </c>
      <c r="E279" s="57">
        <f>Data!D580</f>
        <v>158527</v>
      </c>
      <c r="F279" s="46">
        <f>sum(E44:E279)</f>
        <v>41649054</v>
      </c>
      <c r="G279" s="48">
        <f>Data!E580</f>
        <v>43648</v>
      </c>
      <c r="H279" s="48"/>
      <c r="I279" s="98"/>
      <c r="J279" s="91"/>
      <c r="K279" s="71"/>
    </row>
    <row r="280">
      <c r="A280" s="93" t="str">
        <f>Data!A249</f>
        <v>Cotswold District Council</v>
      </c>
      <c r="B280" s="35">
        <v>1.0</v>
      </c>
      <c r="C280" s="61" t="s">
        <v>307</v>
      </c>
      <c r="D280" s="46" t="s">
        <v>503</v>
      </c>
      <c r="E280" s="102" t="s">
        <v>1446</v>
      </c>
      <c r="F280" s="46">
        <f>sum(E44:E280)</f>
        <v>41649054</v>
      </c>
      <c r="G280" s="48">
        <f>Data!E249</f>
        <v>43649</v>
      </c>
      <c r="H280" s="48"/>
      <c r="I280" s="70">
        <f>Data!D249</f>
        <v>89022</v>
      </c>
      <c r="J280" s="91"/>
      <c r="K280" s="71"/>
    </row>
    <row r="281">
      <c r="A281" s="93" t="str">
        <f>Data!A222</f>
        <v>Camelford Town Council</v>
      </c>
      <c r="B281" s="35">
        <v>1.0</v>
      </c>
      <c r="C281" s="61" t="s">
        <v>307</v>
      </c>
      <c r="D281" s="46" t="s">
        <v>503</v>
      </c>
      <c r="E281" s="102" t="s">
        <v>1451</v>
      </c>
      <c r="F281" s="46">
        <f>sum(E44:E281)</f>
        <v>41649054</v>
      </c>
      <c r="G281" s="48">
        <f>Data!E222</f>
        <v>43650</v>
      </c>
      <c r="H281" s="48"/>
      <c r="I281" s="70">
        <f>Data!D222</f>
        <v>2945</v>
      </c>
      <c r="J281" s="91"/>
      <c r="K281" s="71"/>
    </row>
    <row r="282">
      <c r="A282" s="93" t="str">
        <f>Data!A348</f>
        <v>Hythe Town Council</v>
      </c>
      <c r="B282" s="35">
        <v>1.0</v>
      </c>
      <c r="C282" s="61" t="s">
        <v>307</v>
      </c>
      <c r="D282" s="46" t="s">
        <v>503</v>
      </c>
      <c r="E282" s="102" t="s">
        <v>1456</v>
      </c>
      <c r="F282" s="46">
        <f>sum(E44:E282)</f>
        <v>41649054</v>
      </c>
      <c r="G282" s="48">
        <f>Data!E348</f>
        <v>43650</v>
      </c>
      <c r="H282" s="48"/>
      <c r="I282" s="70">
        <f>Data!D348</f>
        <v>14516</v>
      </c>
      <c r="J282" s="91"/>
      <c r="K282" s="71"/>
    </row>
    <row r="283">
      <c r="A283" s="93" t="str">
        <f>Data!A525</f>
        <v>Stoke-on-Trent City Council</v>
      </c>
      <c r="B283" s="35">
        <v>1.0</v>
      </c>
      <c r="C283" s="61" t="s">
        <v>307</v>
      </c>
      <c r="D283" s="46">
        <f>D279+E283</f>
        <v>41904887</v>
      </c>
      <c r="E283" s="57">
        <f>Data!D525</f>
        <v>255833</v>
      </c>
      <c r="F283" s="46">
        <f>sum(E44:E283)</f>
        <v>41904887</v>
      </c>
      <c r="G283" s="48">
        <f>Data!E525</f>
        <v>43650</v>
      </c>
      <c r="H283" s="48"/>
      <c r="I283" s="70"/>
      <c r="J283" s="91"/>
      <c r="K283" s="71"/>
    </row>
    <row r="284">
      <c r="A284" s="93" t="str">
        <f>Data!A196</f>
        <v>Brent London Borough Council</v>
      </c>
      <c r="B284" s="35">
        <v>1.0</v>
      </c>
      <c r="C284" s="61" t="s">
        <v>307</v>
      </c>
      <c r="D284" s="46" t="s">
        <v>503</v>
      </c>
      <c r="E284" s="102" t="s">
        <v>1466</v>
      </c>
      <c r="F284" s="46">
        <f>sum(E44:E284)</f>
        <v>41904887</v>
      </c>
      <c r="G284" s="48">
        <f>Data!E196</f>
        <v>43654</v>
      </c>
      <c r="H284" s="48"/>
      <c r="I284" s="70">
        <f>Data!D196</f>
        <v>30795</v>
      </c>
      <c r="J284" s="91"/>
      <c r="K284" s="71"/>
    </row>
    <row r="285">
      <c r="A285" s="93" t="str">
        <f>Data!A284</f>
        <v>Enfield Council</v>
      </c>
      <c r="B285" s="35">
        <v>1.0</v>
      </c>
      <c r="C285" s="61" t="s">
        <v>307</v>
      </c>
      <c r="D285" s="46" t="s">
        <v>503</v>
      </c>
      <c r="E285" s="102" t="s">
        <v>1471</v>
      </c>
      <c r="F285" s="46">
        <f>sum(E44:E285)</f>
        <v>41904887</v>
      </c>
      <c r="G285" s="48">
        <f>Data!E284</f>
        <v>43654</v>
      </c>
      <c r="H285" s="48"/>
      <c r="I285" s="70">
        <f>Data!D284</f>
        <v>333869</v>
      </c>
      <c r="J285" s="91"/>
      <c r="K285" s="71"/>
    </row>
    <row r="286">
      <c r="A286" s="93" t="str">
        <f>Data!A433</f>
        <v>North East Derbyshire District Council</v>
      </c>
      <c r="B286" s="35">
        <v>1.0</v>
      </c>
      <c r="C286" s="61" t="s">
        <v>307</v>
      </c>
      <c r="D286" s="46">
        <f>D283+E286</f>
        <v>42006012</v>
      </c>
      <c r="E286" s="57">
        <f>Data!D433</f>
        <v>101125</v>
      </c>
      <c r="F286" s="46">
        <f>sum(E44:E286)</f>
        <v>42006012</v>
      </c>
      <c r="G286" s="48">
        <f>Data!E433</f>
        <v>43654</v>
      </c>
      <c r="H286" s="48"/>
      <c r="I286" s="70"/>
      <c r="J286" s="91"/>
      <c r="K286" s="71"/>
    </row>
    <row r="287">
      <c r="A287" s="93" t="str">
        <f>Data!A238</f>
        <v>Chichester District Council</v>
      </c>
      <c r="B287" s="35">
        <v>1.0</v>
      </c>
      <c r="C287" s="61" t="s">
        <v>307</v>
      </c>
      <c r="D287" s="46" t="s">
        <v>503</v>
      </c>
      <c r="E287" s="102" t="s">
        <v>1482</v>
      </c>
      <c r="F287" s="46">
        <f>sum(E44:E287)</f>
        <v>42006012</v>
      </c>
      <c r="G287" s="48">
        <f>Data!E238</f>
        <v>43655</v>
      </c>
      <c r="H287" s="48"/>
      <c r="I287" s="70">
        <f>Data!D238</f>
        <v>120750</v>
      </c>
      <c r="J287" s="91"/>
      <c r="K287" s="71"/>
    </row>
    <row r="288">
      <c r="A288" s="93" t="str">
        <f>Data!A471</f>
        <v>Richmond upon Thames London Borough Council</v>
      </c>
      <c r="B288" s="35">
        <v>1.0</v>
      </c>
      <c r="C288" s="61" t="s">
        <v>307</v>
      </c>
      <c r="D288" s="46" t="s">
        <v>503</v>
      </c>
      <c r="E288" s="102" t="s">
        <v>1487</v>
      </c>
      <c r="F288" s="46">
        <f>sum(E44:E288)</f>
        <v>42006012</v>
      </c>
      <c r="G288" s="48">
        <f>Data!E471</f>
        <v>43655</v>
      </c>
      <c r="H288" s="48"/>
      <c r="I288" s="70">
        <f>Data!D471</f>
        <v>196904</v>
      </c>
      <c r="J288" s="91"/>
      <c r="K288" s="71"/>
    </row>
    <row r="289">
      <c r="A289" s="93" t="str">
        <f>Data!A484</f>
        <v>St Albans City and District Council</v>
      </c>
      <c r="B289" s="35">
        <v>1.0</v>
      </c>
      <c r="C289" s="61" t="s">
        <v>307</v>
      </c>
      <c r="D289" s="46">
        <f>D286+E289</f>
        <v>42153107</v>
      </c>
      <c r="E289" s="57">
        <f>Data!D484</f>
        <v>147095</v>
      </c>
      <c r="F289" s="46">
        <f>sum(E44:E289)</f>
        <v>42153107</v>
      </c>
      <c r="G289" s="48">
        <f>Data!E484</f>
        <v>43655</v>
      </c>
      <c r="H289" s="48"/>
      <c r="I289" s="70"/>
      <c r="J289" s="91"/>
      <c r="K289" s="71"/>
    </row>
    <row r="290">
      <c r="A290" s="93" t="str">
        <f>Data!A531</f>
        <v>Surrey County Council</v>
      </c>
      <c r="B290" s="35">
        <v>1.0</v>
      </c>
      <c r="C290" s="61" t="s">
        <v>307</v>
      </c>
      <c r="D290" s="46" t="s">
        <v>503</v>
      </c>
      <c r="E290" s="57">
        <f>Data!D531</f>
        <v>1185300</v>
      </c>
      <c r="F290" s="46">
        <f>sum(E44:E290)</f>
        <v>43338407</v>
      </c>
      <c r="G290" s="48">
        <f>Data!E531</f>
        <v>43655</v>
      </c>
      <c r="H290" s="48"/>
      <c r="I290" s="70"/>
      <c r="J290" s="91"/>
      <c r="K290" s="71"/>
    </row>
    <row r="291">
      <c r="A291" s="106" t="s">
        <v>1500</v>
      </c>
      <c r="B291" s="46" t="s">
        <v>503</v>
      </c>
      <c r="C291" s="46" t="s">
        <v>503</v>
      </c>
      <c r="D291" s="46" t="s">
        <v>503</v>
      </c>
      <c r="E291" s="95">
        <v>-87100.0</v>
      </c>
      <c r="F291" s="46">
        <f>sum(E44:E291)</f>
        <v>43251307</v>
      </c>
      <c r="G291" s="46" t="s">
        <v>503</v>
      </c>
      <c r="H291" s="48"/>
      <c r="I291" s="70"/>
      <c r="J291" s="91"/>
      <c r="K291" s="71"/>
    </row>
    <row r="292">
      <c r="A292" s="96" t="s">
        <v>1503</v>
      </c>
      <c r="B292" s="46" t="s">
        <v>503</v>
      </c>
      <c r="C292" s="46" t="s">
        <v>503</v>
      </c>
      <c r="D292" s="46">
        <f>D289+I292</f>
        <v>43251307</v>
      </c>
      <c r="E292" s="46" t="s">
        <v>503</v>
      </c>
      <c r="F292" s="46">
        <f>sum(E44:E292)</f>
        <v>43251307</v>
      </c>
      <c r="G292" s="46" t="s">
        <v>503</v>
      </c>
      <c r="H292" s="48"/>
      <c r="I292" s="98">
        <f>sum(E290:E291)</f>
        <v>1098200</v>
      </c>
      <c r="J292" s="91"/>
      <c r="K292" s="71"/>
    </row>
    <row r="293">
      <c r="A293" s="93" t="str">
        <f>Data!A571</f>
        <v>Watford Borough Council</v>
      </c>
      <c r="B293" s="35">
        <v>1.0</v>
      </c>
      <c r="C293" s="61" t="s">
        <v>307</v>
      </c>
      <c r="D293" s="46">
        <f>D292+E293</f>
        <v>43348107</v>
      </c>
      <c r="E293" s="57">
        <f>Data!D571</f>
        <v>96800</v>
      </c>
      <c r="F293" s="46">
        <f>sum(E44:E293)</f>
        <v>43348107</v>
      </c>
      <c r="G293" s="48">
        <f>Data!E571</f>
        <v>43655</v>
      </c>
      <c r="H293" s="48"/>
      <c r="I293" s="70"/>
      <c r="J293" s="91"/>
      <c r="K293" s="71"/>
    </row>
    <row r="294">
      <c r="A294" s="93" t="str">
        <f>Data!A605</f>
        <v>Woodbridge Town Council</v>
      </c>
      <c r="B294" s="35">
        <v>1.0</v>
      </c>
      <c r="C294" s="61" t="s">
        <v>307</v>
      </c>
      <c r="D294" s="46" t="s">
        <v>503</v>
      </c>
      <c r="E294" s="102" t="s">
        <v>1260</v>
      </c>
      <c r="F294" s="46">
        <f>sum(E44:E294)</f>
        <v>43348107</v>
      </c>
      <c r="G294" s="48">
        <f>Data!E605</f>
        <v>43655</v>
      </c>
      <c r="H294" s="48"/>
      <c r="I294" s="70">
        <f>Data!D605</f>
        <v>11000</v>
      </c>
      <c r="J294" s="91"/>
      <c r="K294" s="71"/>
    </row>
    <row r="295">
      <c r="A295" s="93" t="str">
        <f>Data!A214</f>
        <v>Burnley Borough Council</v>
      </c>
      <c r="B295" s="35">
        <v>1.0</v>
      </c>
      <c r="C295" s="61" t="s">
        <v>307</v>
      </c>
      <c r="D295" s="46">
        <f>D293+E295</f>
        <v>43436634</v>
      </c>
      <c r="E295" s="57">
        <f>Data!D214</f>
        <v>88527</v>
      </c>
      <c r="F295" s="46">
        <f>sum(E44:E295)</f>
        <v>43436634</v>
      </c>
      <c r="G295" s="48">
        <f>Data!E214</f>
        <v>43656</v>
      </c>
      <c r="H295" s="48"/>
      <c r="I295" s="70"/>
      <c r="J295" s="91"/>
      <c r="K295" s="71"/>
    </row>
    <row r="296">
      <c r="A296" s="93" t="str">
        <f>Data!A215</f>
        <v>Bury Metropolitan Borough Council</v>
      </c>
      <c r="B296" s="35">
        <v>1.0</v>
      </c>
      <c r="C296" s="61" t="s">
        <v>307</v>
      </c>
      <c r="D296" s="46">
        <f t="shared" ref="D296:D297" si="16">D295+E296</f>
        <v>43627579</v>
      </c>
      <c r="E296" s="57">
        <f>Data!D215</f>
        <v>190945</v>
      </c>
      <c r="F296" s="46">
        <f>sum(E44:E296)</f>
        <v>43627579</v>
      </c>
      <c r="G296" s="48">
        <f>Data!E215</f>
        <v>43656</v>
      </c>
      <c r="H296" s="48"/>
      <c r="I296" s="70"/>
      <c r="J296" s="91"/>
      <c r="K296" s="71"/>
    </row>
    <row r="297">
      <c r="A297" s="93" t="str">
        <f>Data!A407</f>
        <v>Manchester City Council</v>
      </c>
      <c r="B297" s="35">
        <v>1.0</v>
      </c>
      <c r="C297" s="61" t="s">
        <v>307</v>
      </c>
      <c r="D297" s="46">
        <f t="shared" si="16"/>
        <v>44175206</v>
      </c>
      <c r="E297" s="57">
        <f>Data!D407</f>
        <v>547627</v>
      </c>
      <c r="F297" s="46">
        <f>sum(E44:E297)</f>
        <v>44175206</v>
      </c>
      <c r="G297" s="48">
        <f>Data!E407</f>
        <v>43656</v>
      </c>
      <c r="H297" s="48"/>
      <c r="I297" s="70"/>
      <c r="J297" s="91"/>
      <c r="K297" s="71"/>
    </row>
    <row r="298">
      <c r="A298" s="93" t="str">
        <f>Data!A412</f>
        <v>Merton London Borough Council</v>
      </c>
      <c r="B298" s="35">
        <v>1.0</v>
      </c>
      <c r="C298" s="61" t="s">
        <v>307</v>
      </c>
      <c r="D298" s="46" t="s">
        <v>503</v>
      </c>
      <c r="E298" s="102" t="s">
        <v>1533</v>
      </c>
      <c r="F298" s="46">
        <f>sum(E44:E298)</f>
        <v>44175206</v>
      </c>
      <c r="G298" s="48">
        <f>Data!E412</f>
        <v>43656</v>
      </c>
      <c r="H298" s="48"/>
      <c r="I298" s="70">
        <f>Data!D412</f>
        <v>206186</v>
      </c>
      <c r="J298" s="91"/>
      <c r="K298" s="71"/>
    </row>
    <row r="299">
      <c r="A299" s="93" t="str">
        <f>Data!A517</f>
        <v>Staffordshire Moorlands District Council</v>
      </c>
      <c r="B299" s="35">
        <v>1.0</v>
      </c>
      <c r="C299" s="61" t="s">
        <v>307</v>
      </c>
      <c r="D299" s="46">
        <f>D297+E299</f>
        <v>44273603</v>
      </c>
      <c r="E299" s="57">
        <f>Data!D517</f>
        <v>98397</v>
      </c>
      <c r="F299" s="46">
        <f>sum(E44:E299)</f>
        <v>44273603</v>
      </c>
      <c r="G299" s="48">
        <f>Data!E517</f>
        <v>43656</v>
      </c>
      <c r="H299" s="48"/>
      <c r="I299" s="70"/>
      <c r="J299" s="91"/>
      <c r="K299" s="71"/>
    </row>
    <row r="300">
      <c r="A300" s="93" t="str">
        <f>Data!A281</f>
        <v>Eden District Council</v>
      </c>
      <c r="B300" s="35">
        <v>1.0</v>
      </c>
      <c r="C300" s="61" t="s">
        <v>307</v>
      </c>
      <c r="D300" s="46">
        <f>D299+E300</f>
        <v>44326167</v>
      </c>
      <c r="E300" s="57">
        <f>Data!D281</f>
        <v>52564</v>
      </c>
      <c r="F300" s="46">
        <f>sum(E44:E300)</f>
        <v>44326167</v>
      </c>
      <c r="G300" s="48">
        <f>Data!E281</f>
        <v>43657</v>
      </c>
      <c r="H300" s="48"/>
      <c r="I300" s="70"/>
      <c r="J300" s="91"/>
      <c r="K300" s="71"/>
    </row>
    <row r="301">
      <c r="A301" s="93" t="str">
        <f>Data!A304</f>
        <v>Gloucester City Council</v>
      </c>
      <c r="B301" s="35">
        <v>1.0</v>
      </c>
      <c r="C301" s="61" t="s">
        <v>307</v>
      </c>
      <c r="D301" s="46" t="s">
        <v>503</v>
      </c>
      <c r="E301" s="102" t="s">
        <v>1546</v>
      </c>
      <c r="F301" s="46">
        <f>sum(E44:E301)</f>
        <v>44326167</v>
      </c>
      <c r="G301" s="48">
        <f>Data!E304</f>
        <v>43657</v>
      </c>
      <c r="H301" s="48"/>
      <c r="I301" s="70">
        <f>Data!D304</f>
        <v>129285</v>
      </c>
      <c r="J301" s="91"/>
      <c r="K301" s="71"/>
    </row>
    <row r="302">
      <c r="A302" s="93" t="str">
        <f>Data!A322</f>
        <v>Harlow Council</v>
      </c>
      <c r="B302" s="35">
        <v>1.0</v>
      </c>
      <c r="C302" s="61" t="s">
        <v>307</v>
      </c>
      <c r="D302" s="46">
        <f>D300+E302</f>
        <v>44412761</v>
      </c>
      <c r="E302" s="57">
        <f>Data!D322</f>
        <v>86594</v>
      </c>
      <c r="F302" s="46">
        <f>sum(E44:E302)</f>
        <v>44412761</v>
      </c>
      <c r="G302" s="48">
        <f>Data!E322</f>
        <v>43657</v>
      </c>
      <c r="H302" s="48"/>
      <c r="I302" s="70"/>
      <c r="J302" s="91"/>
      <c r="K302" s="71"/>
    </row>
    <row r="303">
      <c r="A303" s="93" t="str">
        <f>Data!A434</f>
        <v>North Kesteven District Council</v>
      </c>
      <c r="B303" s="35">
        <v>1.0</v>
      </c>
      <c r="C303" s="61" t="s">
        <v>307</v>
      </c>
      <c r="D303" s="46">
        <f>D302+E303</f>
        <v>44528746</v>
      </c>
      <c r="E303" s="57">
        <f>Data!D434</f>
        <v>115985</v>
      </c>
      <c r="F303" s="46">
        <f>sum(E44:E303)</f>
        <v>44528746</v>
      </c>
      <c r="G303" s="48">
        <f>Data!E434</f>
        <v>43657</v>
      </c>
      <c r="H303" s="48"/>
      <c r="I303" s="70"/>
      <c r="J303" s="91"/>
      <c r="K303" s="71"/>
    </row>
    <row r="304">
      <c r="A304" s="93" t="str">
        <f>Data!A545</f>
        <v>Thanet District Council</v>
      </c>
      <c r="B304" s="35">
        <v>1.0</v>
      </c>
      <c r="C304" s="61" t="s">
        <v>307</v>
      </c>
      <c r="D304" s="46" t="s">
        <v>503</v>
      </c>
      <c r="E304" s="102" t="s">
        <v>1562</v>
      </c>
      <c r="F304" s="46">
        <f>sum(E44:E304)</f>
        <v>44528746</v>
      </c>
      <c r="G304" s="48">
        <f>Data!E545</f>
        <v>43657</v>
      </c>
      <c r="H304" s="48"/>
      <c r="I304" s="70">
        <f>Data!D545</f>
        <v>141819</v>
      </c>
      <c r="J304" s="91"/>
      <c r="K304" s="71"/>
    </row>
    <row r="305">
      <c r="A305" s="93" t="str">
        <f>Data!A609</f>
        <v>Wyre Council</v>
      </c>
      <c r="B305" s="35">
        <v>1.0</v>
      </c>
      <c r="C305" s="61" t="s">
        <v>307</v>
      </c>
      <c r="D305" s="46">
        <f>D303+E305</f>
        <v>44639969</v>
      </c>
      <c r="E305" s="57">
        <f>Data!D609</f>
        <v>111223</v>
      </c>
      <c r="F305" s="46">
        <f>sum(E44:E305)</f>
        <v>44639969</v>
      </c>
      <c r="G305" s="48">
        <f>Data!E609</f>
        <v>43657</v>
      </c>
      <c r="H305" s="48"/>
      <c r="I305" s="70"/>
      <c r="J305" s="91"/>
      <c r="K305" s="71"/>
    </row>
    <row r="306">
      <c r="A306" s="93" t="str">
        <f>Data!A210</f>
        <v>Buckingham Town Council</v>
      </c>
      <c r="B306" s="35">
        <v>1.0</v>
      </c>
      <c r="C306" s="61" t="s">
        <v>307</v>
      </c>
      <c r="D306" s="46">
        <f>D305+E306</f>
        <v>44654969</v>
      </c>
      <c r="E306" s="57">
        <f>Data!D210</f>
        <v>15000</v>
      </c>
      <c r="F306" s="46">
        <f>sum(E44:E306)</f>
        <v>44654969</v>
      </c>
      <c r="G306" s="48">
        <f>Data!E210</f>
        <v>43661</v>
      </c>
      <c r="H306" s="48"/>
      <c r="I306" s="70"/>
      <c r="J306" s="91"/>
      <c r="K306" s="71"/>
    </row>
    <row r="307">
      <c r="A307" s="93" t="str">
        <f>Data!A254</f>
        <v>Croydon London Borough Council</v>
      </c>
      <c r="B307" s="35">
        <v>1.0</v>
      </c>
      <c r="C307" s="61" t="s">
        <v>307</v>
      </c>
      <c r="D307" s="46" t="s">
        <v>503</v>
      </c>
      <c r="E307" s="102" t="s">
        <v>1577</v>
      </c>
      <c r="F307" s="46">
        <f>sum(E44:E307)</f>
        <v>44654969</v>
      </c>
      <c r="G307" s="48">
        <f>Data!E254</f>
        <v>43661</v>
      </c>
      <c r="H307" s="48"/>
      <c r="I307" s="70">
        <f>Data!D254</f>
        <v>385346</v>
      </c>
      <c r="J307" s="91"/>
      <c r="K307" s="71"/>
    </row>
    <row r="308">
      <c r="A308" s="93" t="str">
        <f>Data!A387</f>
        <v>Lewes District Council</v>
      </c>
      <c r="B308" s="35">
        <v>1.0</v>
      </c>
      <c r="C308" s="61" t="s">
        <v>307</v>
      </c>
      <c r="D308" s="46">
        <f>D306+E308</f>
        <v>44757713</v>
      </c>
      <c r="E308" s="57">
        <f>Data!D387</f>
        <v>102744</v>
      </c>
      <c r="F308" s="46">
        <f>sum(E44:E308)</f>
        <v>44757713</v>
      </c>
      <c r="G308" s="48">
        <f>Data!E387</f>
        <v>43661</v>
      </c>
      <c r="H308" s="48"/>
      <c r="I308" s="70"/>
      <c r="J308" s="91"/>
      <c r="K308" s="71"/>
    </row>
    <row r="309">
      <c r="A309" s="93" t="str">
        <f>Data!A526</f>
        <v>Stratford-on-Avon District Council</v>
      </c>
      <c r="B309" s="35">
        <v>1.0</v>
      </c>
      <c r="C309" s="61" t="s">
        <v>307</v>
      </c>
      <c r="D309" s="46">
        <f>D308+E309</f>
        <v>44885293</v>
      </c>
      <c r="E309" s="57">
        <f>Data!D526</f>
        <v>127580</v>
      </c>
      <c r="F309" s="46">
        <f>sum(E44:E309)</f>
        <v>44885293</v>
      </c>
      <c r="G309" s="48">
        <f>Data!E526</f>
        <v>43661</v>
      </c>
      <c r="H309" s="48"/>
      <c r="I309" s="70"/>
      <c r="J309" s="91"/>
      <c r="K309" s="71"/>
    </row>
    <row r="310">
      <c r="A310" s="93" t="str">
        <f>Data!A600</f>
        <v>Wirral Council</v>
      </c>
      <c r="B310" s="35">
        <v>1.0</v>
      </c>
      <c r="C310" s="61" t="s">
        <v>307</v>
      </c>
      <c r="D310" s="46" t="s">
        <v>503</v>
      </c>
      <c r="E310" s="102" t="s">
        <v>1593</v>
      </c>
      <c r="F310" s="46">
        <f>sum(E44:E310)</f>
        <v>44885293</v>
      </c>
      <c r="G310" s="48">
        <f>Data!E600</f>
        <v>43661</v>
      </c>
      <c r="H310" s="48"/>
      <c r="I310" s="70">
        <f>Data!D600</f>
        <v>323235</v>
      </c>
      <c r="J310" s="91"/>
      <c r="K310" s="71"/>
    </row>
    <row r="311">
      <c r="A311" s="93" t="str">
        <f>Data!A175</f>
        <v>Barrow Borough Council</v>
      </c>
      <c r="B311" s="35">
        <v>1.0</v>
      </c>
      <c r="C311" s="61" t="s">
        <v>307</v>
      </c>
      <c r="D311" s="46">
        <f>D309+E311</f>
        <v>44952430</v>
      </c>
      <c r="E311" s="57">
        <f>Data!D175</f>
        <v>67137</v>
      </c>
      <c r="F311" s="46">
        <f>sum(E44:E311)</f>
        <v>44952430</v>
      </c>
      <c r="G311" s="48">
        <f>Data!E175</f>
        <v>43662</v>
      </c>
      <c r="H311" s="48"/>
      <c r="I311" s="70"/>
      <c r="J311" s="91"/>
      <c r="K311" s="71"/>
    </row>
    <row r="312">
      <c r="A312" s="93" t="str">
        <f>Data!A189</f>
        <v>Bournemouth, Christchurch and Poole Council</v>
      </c>
      <c r="B312" s="35">
        <v>1.0</v>
      </c>
      <c r="C312" s="61" t="s">
        <v>307</v>
      </c>
      <c r="D312" s="46">
        <f t="shared" ref="D312:D313" si="17">D311+E312</f>
        <v>45335789</v>
      </c>
      <c r="E312" s="57">
        <f>Data!D189</f>
        <v>383359</v>
      </c>
      <c r="F312" s="46">
        <f>sum(E44:E312)</f>
        <v>45335789</v>
      </c>
      <c r="G312" s="48">
        <f>Data!E189</f>
        <v>43662</v>
      </c>
      <c r="H312" s="48"/>
      <c r="I312" s="70"/>
      <c r="J312" s="91"/>
      <c r="K312" s="71"/>
    </row>
    <row r="313">
      <c r="A313" s="93" t="str">
        <f>Data!A232</f>
        <v>Chelmsford City Council</v>
      </c>
      <c r="B313" s="35">
        <v>1.0</v>
      </c>
      <c r="C313" s="61" t="s">
        <v>307</v>
      </c>
      <c r="D313" s="46">
        <f t="shared" si="17"/>
        <v>45512868</v>
      </c>
      <c r="E313" s="57">
        <f>Data!D232</f>
        <v>177079</v>
      </c>
      <c r="F313" s="46">
        <f>sum(E44:E313)</f>
        <v>45512868</v>
      </c>
      <c r="G313" s="48">
        <f>Data!E232</f>
        <v>43662</v>
      </c>
      <c r="H313" s="48"/>
      <c r="I313" s="70"/>
      <c r="J313" s="91"/>
      <c r="K313" s="71"/>
    </row>
    <row r="314">
      <c r="A314" s="93" t="str">
        <f>Data!A331</f>
        <v>Hertfordshire County Council</v>
      </c>
      <c r="B314" s="35">
        <v>1.0</v>
      </c>
      <c r="C314" s="61" t="s">
        <v>307</v>
      </c>
      <c r="D314" s="46" t="s">
        <v>503</v>
      </c>
      <c r="E314" s="57">
        <f>Data!D331</f>
        <v>1180900</v>
      </c>
      <c r="F314" s="46">
        <f>sum(E44:E314)</f>
        <v>46693768</v>
      </c>
      <c r="G314" s="48">
        <f>Data!E331</f>
        <v>43662</v>
      </c>
      <c r="H314" s="48"/>
      <c r="I314" s="98"/>
      <c r="J314" s="91"/>
      <c r="K314" s="71"/>
    </row>
    <row r="315">
      <c r="A315" s="106" t="s">
        <v>1618</v>
      </c>
      <c r="B315" s="46" t="s">
        <v>503</v>
      </c>
      <c r="C315" s="46" t="s">
        <v>503</v>
      </c>
      <c r="D315" s="46" t="s">
        <v>503</v>
      </c>
      <c r="E315" s="95">
        <f>-(Data!D437)</f>
        <v>-133321</v>
      </c>
      <c r="F315" s="46">
        <f>sum(E44:E315)</f>
        <v>46560447</v>
      </c>
      <c r="G315" s="46" t="s">
        <v>503</v>
      </c>
      <c r="H315" s="48"/>
      <c r="I315" s="70"/>
      <c r="J315" s="91"/>
      <c r="K315" s="71"/>
    </row>
    <row r="316">
      <c r="A316" s="106" t="s">
        <v>1623</v>
      </c>
      <c r="B316" s="46" t="s">
        <v>503</v>
      </c>
      <c r="C316" s="46" t="s">
        <v>503</v>
      </c>
      <c r="D316" s="46" t="s">
        <v>503</v>
      </c>
      <c r="E316" s="95">
        <f>-(Data!D484)</f>
        <v>-147095</v>
      </c>
      <c r="F316" s="46">
        <f>sum(E44:E316)</f>
        <v>46413352</v>
      </c>
      <c r="G316" s="46" t="s">
        <v>503</v>
      </c>
      <c r="H316" s="48"/>
      <c r="I316" s="70"/>
      <c r="J316" s="91"/>
      <c r="K316" s="71"/>
    </row>
    <row r="317">
      <c r="A317" s="106" t="s">
        <v>1626</v>
      </c>
      <c r="B317" s="46" t="s">
        <v>503</v>
      </c>
      <c r="C317" s="46" t="s">
        <v>503</v>
      </c>
      <c r="D317" s="46" t="s">
        <v>503</v>
      </c>
      <c r="E317" s="95">
        <f>-(Data!D520)</f>
        <v>-87700</v>
      </c>
      <c r="F317" s="46">
        <f>sum(E44:E317)</f>
        <v>46325652</v>
      </c>
      <c r="G317" s="46" t="s">
        <v>503</v>
      </c>
      <c r="H317" s="48"/>
      <c r="I317" s="70"/>
      <c r="J317" s="91"/>
      <c r="K317" s="71"/>
    </row>
    <row r="318">
      <c r="A318" s="106" t="s">
        <v>1629</v>
      </c>
      <c r="B318" s="46" t="s">
        <v>503</v>
      </c>
      <c r="C318" s="46" t="s">
        <v>503</v>
      </c>
      <c r="D318" s="46" t="s">
        <v>503</v>
      </c>
      <c r="E318" s="95">
        <f>-(Data!D547)</f>
        <v>-92600</v>
      </c>
      <c r="F318" s="46">
        <f>sum(E44:E318)</f>
        <v>46233052</v>
      </c>
      <c r="G318" s="46" t="s">
        <v>503</v>
      </c>
      <c r="H318" s="48"/>
      <c r="I318" s="70"/>
      <c r="J318" s="91"/>
      <c r="K318" s="71"/>
    </row>
    <row r="319">
      <c r="A319" s="106" t="s">
        <v>1632</v>
      </c>
      <c r="B319" s="46" t="s">
        <v>503</v>
      </c>
      <c r="C319" s="46" t="s">
        <v>503</v>
      </c>
      <c r="D319" s="46" t="s">
        <v>503</v>
      </c>
      <c r="E319" s="95">
        <f>-(Data!D571)</f>
        <v>-96800</v>
      </c>
      <c r="F319" s="46">
        <f>sum(E44:E319)</f>
        <v>46136252</v>
      </c>
      <c r="G319" s="46" t="s">
        <v>503</v>
      </c>
      <c r="H319" s="48"/>
      <c r="I319" s="70"/>
      <c r="J319" s="91"/>
      <c r="K319" s="71"/>
    </row>
    <row r="320">
      <c r="A320" s="106" t="s">
        <v>1636</v>
      </c>
      <c r="B320" s="46" t="s">
        <v>503</v>
      </c>
      <c r="C320" s="46" t="s">
        <v>503</v>
      </c>
      <c r="D320" s="46" t="s">
        <v>503</v>
      </c>
      <c r="E320" s="95">
        <f>-(Data!D578)</f>
        <v>-122300</v>
      </c>
      <c r="F320" s="46">
        <f>sum(E44:E320)</f>
        <v>46013952</v>
      </c>
      <c r="G320" s="46" t="s">
        <v>503</v>
      </c>
      <c r="H320" s="48"/>
      <c r="I320" s="70"/>
      <c r="J320" s="91"/>
      <c r="K320" s="71"/>
    </row>
    <row r="321">
      <c r="A321" s="179" t="s">
        <v>1639</v>
      </c>
      <c r="B321" s="46" t="s">
        <v>503</v>
      </c>
      <c r="C321" s="46" t="s">
        <v>503</v>
      </c>
      <c r="D321" s="73">
        <f>D313+I321</f>
        <v>46013952</v>
      </c>
      <c r="E321" s="46" t="s">
        <v>503</v>
      </c>
      <c r="F321" s="46">
        <f>sum(E44:E321)</f>
        <v>46013952</v>
      </c>
      <c r="G321" s="46" t="s">
        <v>503</v>
      </c>
      <c r="H321" s="48"/>
      <c r="I321" s="98">
        <f>sum(E314:E320)</f>
        <v>501084</v>
      </c>
      <c r="J321" s="91"/>
      <c r="K321" s="71"/>
    </row>
    <row r="322">
      <c r="A322" s="93" t="str">
        <f>Data!A423</f>
        <v>Newark and Sherwood District Council</v>
      </c>
      <c r="B322" s="35">
        <v>1.0</v>
      </c>
      <c r="C322" s="61" t="s">
        <v>307</v>
      </c>
      <c r="D322" s="46">
        <f t="shared" ref="D322:D324" si="18">D321+E322</f>
        <v>46135518</v>
      </c>
      <c r="E322" s="57">
        <f>Data!D423</f>
        <v>121566</v>
      </c>
      <c r="F322" s="46">
        <f>sum(E44:E322)</f>
        <v>46135518</v>
      </c>
      <c r="G322" s="48">
        <f>Data!E423</f>
        <v>43662</v>
      </c>
      <c r="H322" s="48"/>
      <c r="I322" s="70"/>
      <c r="J322" s="91"/>
      <c r="K322" s="71"/>
    </row>
    <row r="323">
      <c r="A323" s="93" t="str">
        <f>Data!A607</f>
        <v>Worcester City Council</v>
      </c>
      <c r="B323" s="35">
        <v>1.0</v>
      </c>
      <c r="C323" s="61" t="s">
        <v>307</v>
      </c>
      <c r="D323" s="46">
        <f t="shared" si="18"/>
        <v>46240071</v>
      </c>
      <c r="E323" s="57">
        <f>Data!D607</f>
        <v>104553</v>
      </c>
      <c r="F323" s="46">
        <f>sum(E44:E323)</f>
        <v>46240071</v>
      </c>
      <c r="G323" s="48">
        <f>Data!E607</f>
        <v>43662</v>
      </c>
      <c r="H323" s="48"/>
      <c r="I323" s="70"/>
      <c r="J323" s="91"/>
      <c r="K323" s="71"/>
    </row>
    <row r="324">
      <c r="A324" s="93" t="str">
        <f>Data!A505</f>
        <v>South Gloucestershire Council</v>
      </c>
      <c r="B324" s="35">
        <v>1.0</v>
      </c>
      <c r="C324" s="61" t="s">
        <v>307</v>
      </c>
      <c r="D324" s="46">
        <f t="shared" si="18"/>
        <v>46522715</v>
      </c>
      <c r="E324" s="57">
        <f>Data!D505</f>
        <v>282644</v>
      </c>
      <c r="F324" s="46">
        <f>sum(E44:E324)</f>
        <v>46522715</v>
      </c>
      <c r="G324" s="48">
        <f>Data!E505</f>
        <v>43663</v>
      </c>
      <c r="H324" s="48"/>
      <c r="I324" s="70"/>
      <c r="J324" s="91"/>
      <c r="K324" s="71"/>
    </row>
    <row r="325">
      <c r="A325" s="93"/>
      <c r="B325" s="35"/>
      <c r="C325" s="61"/>
      <c r="D325" s="4"/>
      <c r="E325" s="4"/>
      <c r="F325" s="46"/>
      <c r="G325" s="48"/>
      <c r="H325" s="48"/>
      <c r="I325" s="70"/>
      <c r="J325" s="91"/>
      <c r="K325" s="71"/>
    </row>
    <row r="326">
      <c r="A326" s="41" t="s">
        <v>1399</v>
      </c>
      <c r="B326" s="112">
        <f>SUM(B44:B325)</f>
        <v>219</v>
      </c>
      <c r="C326" s="4"/>
      <c r="D326" s="73"/>
      <c r="E326" s="75">
        <f>SUM(E43:E325)</f>
        <v>46522715</v>
      </c>
      <c r="F326" s="43"/>
      <c r="G326" s="43"/>
      <c r="H326" s="57"/>
      <c r="I326" s="70"/>
      <c r="J326" s="71"/>
      <c r="K326" s="71"/>
    </row>
    <row r="327">
      <c r="A327" s="4"/>
      <c r="B327" s="4"/>
      <c r="C327" s="4"/>
      <c r="D327" s="4"/>
      <c r="E327" s="4"/>
      <c r="F327" s="32"/>
      <c r="G327" s="32"/>
      <c r="H327" s="32"/>
      <c r="I327" s="70"/>
      <c r="J327" s="71"/>
      <c r="K327" s="71"/>
    </row>
    <row r="328">
      <c r="A328" s="72" t="s">
        <v>1400</v>
      </c>
      <c r="B328" s="4">
        <f>B401</f>
        <v>444</v>
      </c>
      <c r="C328" s="4"/>
      <c r="D328" s="4"/>
      <c r="E328" s="4"/>
      <c r="F328" s="32"/>
      <c r="G328" s="32"/>
      <c r="H328" s="32"/>
      <c r="I328" s="70"/>
      <c r="J328" s="71"/>
      <c r="K328" s="71"/>
    </row>
    <row r="329">
      <c r="A329" s="181" t="s">
        <v>1659</v>
      </c>
      <c r="B329" s="35">
        <v>20.0</v>
      </c>
      <c r="C329" s="97" t="s">
        <v>1554</v>
      </c>
      <c r="D329" s="182"/>
      <c r="E329" s="182">
        <v>445960.0</v>
      </c>
      <c r="F329" s="46">
        <f>sum(E328:E329)</f>
        <v>445960</v>
      </c>
      <c r="G329" s="110">
        <v>43344.0</v>
      </c>
      <c r="H329" s="97"/>
      <c r="I329" s="109"/>
      <c r="J329" s="105"/>
      <c r="K329" s="100"/>
      <c r="L329" s="101"/>
      <c r="M329" s="101"/>
      <c r="N329" s="101"/>
      <c r="O329" s="101"/>
      <c r="P329" s="101"/>
      <c r="Q329" s="101"/>
      <c r="R329" s="101"/>
      <c r="S329" s="101"/>
      <c r="T329" s="101"/>
      <c r="U329" s="101"/>
      <c r="V329" s="101"/>
      <c r="W329" s="101"/>
      <c r="X329" s="101"/>
      <c r="Y329" s="101"/>
      <c r="Z329" s="101"/>
      <c r="AA329" s="101"/>
      <c r="AB329" s="101"/>
      <c r="AC329" s="101"/>
    </row>
    <row r="330">
      <c r="A330" s="181" t="s">
        <v>1664</v>
      </c>
      <c r="B330" s="35">
        <v>80.0</v>
      </c>
      <c r="C330" s="97" t="s">
        <v>1554</v>
      </c>
      <c r="D330" s="109"/>
      <c r="E330" s="109">
        <v>1783838.0</v>
      </c>
      <c r="F330" s="46">
        <f>sum(E328:E330)</f>
        <v>2229798</v>
      </c>
      <c r="G330" s="183">
        <v>43405.0</v>
      </c>
      <c r="H330" s="97"/>
      <c r="I330" s="109"/>
      <c r="J330" s="105"/>
      <c r="K330" s="100"/>
      <c r="L330" s="101"/>
      <c r="M330" s="101"/>
      <c r="N330" s="101"/>
      <c r="O330" s="101"/>
      <c r="P330" s="101"/>
      <c r="Q330" s="101"/>
      <c r="R330" s="101"/>
      <c r="S330" s="101"/>
      <c r="T330" s="101"/>
      <c r="U330" s="101"/>
      <c r="V330" s="101"/>
      <c r="W330" s="101"/>
      <c r="X330" s="101"/>
      <c r="Y330" s="101"/>
      <c r="Z330" s="101"/>
      <c r="AA330" s="101"/>
      <c r="AB330" s="101"/>
      <c r="AC330" s="101"/>
    </row>
    <row r="331">
      <c r="A331" s="181" t="s">
        <v>1667</v>
      </c>
      <c r="B331" s="35">
        <v>53.0</v>
      </c>
      <c r="C331" s="97" t="s">
        <v>1554</v>
      </c>
      <c r="D331" s="109"/>
      <c r="E331" s="109">
        <v>1181793.0</v>
      </c>
      <c r="F331" s="46">
        <f>sum(E328:E331)</f>
        <v>3411591</v>
      </c>
      <c r="G331" s="183">
        <v>43435.0</v>
      </c>
      <c r="H331" s="97"/>
      <c r="I331" s="109"/>
      <c r="J331" s="105"/>
      <c r="K331" s="100"/>
      <c r="L331" s="101"/>
      <c r="M331" s="101"/>
      <c r="N331" s="101"/>
      <c r="O331" s="101"/>
      <c r="P331" s="101"/>
      <c r="Q331" s="101"/>
      <c r="R331" s="101"/>
      <c r="S331" s="101"/>
      <c r="T331" s="101"/>
      <c r="U331" s="101"/>
      <c r="V331" s="101"/>
      <c r="W331" s="101"/>
      <c r="X331" s="101"/>
      <c r="Y331" s="101"/>
      <c r="Z331" s="101"/>
      <c r="AA331" s="101"/>
      <c r="AB331" s="101"/>
      <c r="AC331" s="101"/>
    </row>
    <row r="332">
      <c r="A332" s="181" t="s">
        <v>1667</v>
      </c>
      <c r="B332" s="35">
        <v>53.0</v>
      </c>
      <c r="C332" s="6" t="s">
        <v>1554</v>
      </c>
      <c r="D332" s="109"/>
      <c r="E332" s="109">
        <v>1181793.0</v>
      </c>
      <c r="F332" s="46">
        <f>sum(E328:E332)</f>
        <v>4593384</v>
      </c>
      <c r="G332" s="183">
        <v>43466.0</v>
      </c>
      <c r="H332" s="90"/>
      <c r="I332" s="70"/>
      <c r="J332" s="91"/>
      <c r="K332" s="71"/>
    </row>
    <row r="333">
      <c r="A333" s="6" t="str">
        <f>Data!A702</f>
        <v>Vancouver City Council</v>
      </c>
      <c r="B333" s="35">
        <v>1.0</v>
      </c>
      <c r="C333" s="6" t="s">
        <v>1417</v>
      </c>
      <c r="D333" s="57"/>
      <c r="E333" s="57">
        <f>Data!D702</f>
        <v>631490</v>
      </c>
      <c r="F333" s="46">
        <f>sum(E328:E333)</f>
        <v>5224874</v>
      </c>
      <c r="G333" s="48">
        <f>Data!E702</f>
        <v>43481</v>
      </c>
      <c r="H333" s="90"/>
      <c r="I333" s="70"/>
      <c r="J333" s="91"/>
      <c r="K333" s="71"/>
    </row>
    <row r="334">
      <c r="A334" s="6" t="str">
        <f>Data!A648</f>
        <v>Halifax Regional Council</v>
      </c>
      <c r="B334" s="35">
        <v>1.0</v>
      </c>
      <c r="C334" s="6" t="s">
        <v>1405</v>
      </c>
      <c r="D334" s="57"/>
      <c r="E334" s="57">
        <f>Data!D648</f>
        <v>403130</v>
      </c>
      <c r="F334" s="46">
        <f>sum(E328:E334)</f>
        <v>5628004</v>
      </c>
      <c r="G334" s="47">
        <f>Data!E648</f>
        <v>43494</v>
      </c>
      <c r="H334" s="6"/>
      <c r="I334" s="70"/>
      <c r="J334" s="91"/>
      <c r="K334" s="71"/>
    </row>
    <row r="335">
      <c r="A335" s="184" t="s">
        <v>1685</v>
      </c>
      <c r="B335" s="94">
        <v>52.0</v>
      </c>
      <c r="C335" s="97" t="s">
        <v>1554</v>
      </c>
      <c r="D335" s="109"/>
      <c r="E335" s="109">
        <v>1159495.0</v>
      </c>
      <c r="F335" s="46">
        <f>sum(E328:E335)</f>
        <v>6787499</v>
      </c>
      <c r="G335" s="183">
        <v>43497.0</v>
      </c>
      <c r="H335" s="97"/>
      <c r="I335" s="109"/>
      <c r="J335" s="105"/>
      <c r="K335" s="100"/>
      <c r="L335" s="101"/>
      <c r="M335" s="101"/>
      <c r="N335" s="101"/>
      <c r="O335" s="101"/>
      <c r="P335" s="101"/>
      <c r="Q335" s="101"/>
      <c r="R335" s="101"/>
      <c r="S335" s="101"/>
      <c r="T335" s="101"/>
      <c r="U335" s="101"/>
      <c r="V335" s="101"/>
      <c r="W335" s="101"/>
      <c r="X335" s="101"/>
      <c r="Y335" s="101"/>
      <c r="Z335" s="101"/>
      <c r="AA335" s="101"/>
      <c r="AB335" s="101"/>
      <c r="AC335" s="101"/>
    </row>
    <row r="336">
      <c r="A336" s="6" t="str">
        <f>Data!A684</f>
        <v>City of Richmond</v>
      </c>
      <c r="B336" s="35">
        <v>1.0</v>
      </c>
      <c r="C336" s="6" t="s">
        <v>1417</v>
      </c>
      <c r="D336" s="57"/>
      <c r="E336" s="57">
        <f>Data!D684</f>
        <v>198310</v>
      </c>
      <c r="F336" s="46">
        <f>sum(E328:E336)</f>
        <v>6985809</v>
      </c>
      <c r="G336" s="47">
        <f>Data!E684</f>
        <v>43500</v>
      </c>
      <c r="H336" s="6"/>
      <c r="I336" s="70"/>
      <c r="J336" s="91"/>
      <c r="K336" s="71"/>
    </row>
    <row r="337">
      <c r="A337" s="6" t="str">
        <f>Data!A661</f>
        <v>Mahone Bay Town Council</v>
      </c>
      <c r="B337" s="35">
        <v>1.0</v>
      </c>
      <c r="C337" s="6" t="s">
        <v>1405</v>
      </c>
      <c r="D337" s="57"/>
      <c r="E337" s="57">
        <f>Data!D661</f>
        <v>1036</v>
      </c>
      <c r="F337" s="46">
        <f>sum(E328:E337)</f>
        <v>6986845</v>
      </c>
      <c r="G337" s="47">
        <f>Data!E661</f>
        <v>43508</v>
      </c>
      <c r="H337" s="6"/>
      <c r="I337" s="70"/>
      <c r="J337" s="91"/>
      <c r="K337" s="71"/>
    </row>
    <row r="338">
      <c r="A338" s="6" t="str">
        <f>Data!A632</f>
        <v>Capital Regional District</v>
      </c>
      <c r="B338" s="35">
        <v>1.0</v>
      </c>
      <c r="C338" s="6" t="s">
        <v>1417</v>
      </c>
      <c r="D338" s="57"/>
      <c r="E338" s="57">
        <f>Data!D632</f>
        <v>413000</v>
      </c>
      <c r="F338" s="46">
        <f>sum(E328:E338)</f>
        <v>7399845</v>
      </c>
      <c r="G338" s="47">
        <f>Data!E632</f>
        <v>43509</v>
      </c>
      <c r="H338" s="6"/>
      <c r="I338" s="70"/>
      <c r="J338" s="91"/>
      <c r="K338" s="71"/>
    </row>
    <row r="339">
      <c r="A339" s="97" t="s">
        <v>1705</v>
      </c>
      <c r="B339" s="94">
        <v>28.0</v>
      </c>
      <c r="C339" s="97" t="s">
        <v>1554</v>
      </c>
      <c r="D339" s="109"/>
      <c r="E339" s="109">
        <v>87935.0</v>
      </c>
      <c r="F339" s="46">
        <f>sum(E328:E339)</f>
        <v>7487780</v>
      </c>
      <c r="G339" s="183">
        <v>43510.0</v>
      </c>
      <c r="H339" s="97"/>
      <c r="I339" s="109"/>
      <c r="J339" s="105"/>
      <c r="K339" s="100"/>
      <c r="L339" s="101"/>
      <c r="M339" s="101"/>
      <c r="N339" s="101"/>
      <c r="O339" s="101"/>
      <c r="P339" s="101"/>
      <c r="Q339" s="101"/>
      <c r="R339" s="101"/>
      <c r="S339" s="101"/>
      <c r="T339" s="101"/>
      <c r="U339" s="101"/>
      <c r="V339" s="101"/>
      <c r="W339" s="101"/>
      <c r="X339" s="101"/>
      <c r="Y339" s="101"/>
      <c r="Z339" s="101"/>
      <c r="AA339" s="101"/>
      <c r="AB339" s="101"/>
      <c r="AC339" s="101"/>
    </row>
    <row r="340">
      <c r="A340" s="6" t="str">
        <f>Data!A644</f>
        <v>City of Edmundston</v>
      </c>
      <c r="B340" s="35">
        <v>1.0</v>
      </c>
      <c r="C340" s="6" t="s">
        <v>1410</v>
      </c>
      <c r="D340" s="57"/>
      <c r="E340" s="57">
        <f>Data!D644</f>
        <v>16580</v>
      </c>
      <c r="F340" s="46">
        <f>sum(E328:E340)</f>
        <v>7504360</v>
      </c>
      <c r="G340" s="47">
        <f>Data!E644</f>
        <v>43515</v>
      </c>
      <c r="H340" s="6"/>
      <c r="I340" s="70"/>
      <c r="J340" s="91"/>
      <c r="K340" s="71"/>
    </row>
    <row r="341">
      <c r="A341" s="6" t="str">
        <f>Data!A679</f>
        <v>Powell River City Council</v>
      </c>
      <c r="B341" s="35">
        <v>1.0</v>
      </c>
      <c r="C341" s="6" t="s">
        <v>1417</v>
      </c>
      <c r="D341" s="57"/>
      <c r="E341" s="57">
        <f>Data!D679</f>
        <v>13157</v>
      </c>
      <c r="F341" s="46">
        <f>sum(E328:E341)</f>
        <v>7517517</v>
      </c>
      <c r="G341" s="47">
        <f>Data!E679</f>
        <v>43517</v>
      </c>
      <c r="H341" s="6"/>
      <c r="I341" s="70"/>
      <c r="J341" s="91"/>
      <c r="K341" s="71"/>
    </row>
    <row r="342">
      <c r="A342" s="97" t="s">
        <v>1659</v>
      </c>
      <c r="B342" s="94">
        <v>20.0</v>
      </c>
      <c r="C342" s="97" t="s">
        <v>1554</v>
      </c>
      <c r="D342" s="109"/>
      <c r="E342" s="109">
        <v>36121.0</v>
      </c>
      <c r="F342" s="46">
        <f>sum(E328:E342)</f>
        <v>7553638</v>
      </c>
      <c r="G342" s="183">
        <v>43521.0</v>
      </c>
      <c r="H342" s="97"/>
      <c r="I342" s="109"/>
      <c r="J342" s="105"/>
      <c r="K342" s="100"/>
      <c r="L342" s="101"/>
      <c r="M342" s="101"/>
      <c r="N342" s="101"/>
      <c r="O342" s="101"/>
      <c r="P342" s="101"/>
      <c r="Q342" s="101"/>
      <c r="R342" s="101"/>
      <c r="S342" s="101"/>
      <c r="T342" s="101"/>
      <c r="U342" s="101"/>
      <c r="V342" s="101"/>
      <c r="W342" s="101"/>
      <c r="X342" s="101"/>
      <c r="Y342" s="101"/>
      <c r="Z342" s="101"/>
      <c r="AA342" s="101"/>
      <c r="AB342" s="101"/>
      <c r="AC342" s="101"/>
    </row>
    <row r="343">
      <c r="A343" s="6" t="str">
        <f>Data!A657</f>
        <v>City of Kingston</v>
      </c>
      <c r="B343" s="35">
        <v>1.0</v>
      </c>
      <c r="C343" s="6" t="s">
        <v>1402</v>
      </c>
      <c r="D343" s="57"/>
      <c r="E343" s="57">
        <f>Data!D657</f>
        <v>123798</v>
      </c>
      <c r="F343" s="46">
        <f>sum(E328:E343)</f>
        <v>7677436</v>
      </c>
      <c r="G343" s="47">
        <f>Data!E657</f>
        <v>43529</v>
      </c>
      <c r="H343" s="6"/>
      <c r="I343" s="70"/>
      <c r="J343" s="91"/>
      <c r="K343" s="71"/>
    </row>
    <row r="344">
      <c r="A344" s="6" t="str">
        <f>Data!A705</f>
        <v>View Royal Town Council</v>
      </c>
      <c r="B344" s="35">
        <v>1.0</v>
      </c>
      <c r="C344" s="6" t="s">
        <v>1417</v>
      </c>
      <c r="D344" s="57"/>
      <c r="E344" s="102" t="s">
        <v>1722</v>
      </c>
      <c r="F344" s="46">
        <f>sum(E328:E344)</f>
        <v>7677436</v>
      </c>
      <c r="G344" s="47">
        <f>Data!E705</f>
        <v>43529</v>
      </c>
      <c r="H344" s="6" t="s">
        <v>1725</v>
      </c>
      <c r="I344" s="70">
        <f>Data!D705</f>
        <v>10858</v>
      </c>
      <c r="J344" s="91"/>
      <c r="K344" s="71"/>
    </row>
    <row r="345">
      <c r="A345" s="97" t="s">
        <v>1727</v>
      </c>
      <c r="B345" s="94">
        <v>6.0</v>
      </c>
      <c r="C345" s="97" t="s">
        <v>1554</v>
      </c>
      <c r="D345" s="109"/>
      <c r="E345" s="109">
        <v>167618.0</v>
      </c>
      <c r="F345" s="46">
        <f>sum(E328:E345)</f>
        <v>7845054</v>
      </c>
      <c r="G345" s="183">
        <v>43533.0</v>
      </c>
      <c r="H345" s="97"/>
      <c r="I345" s="109"/>
      <c r="J345" s="105"/>
      <c r="K345" s="100"/>
      <c r="L345" s="101"/>
      <c r="M345" s="101"/>
      <c r="N345" s="101"/>
      <c r="O345" s="101"/>
      <c r="P345" s="101"/>
      <c r="Q345" s="101"/>
      <c r="R345" s="101"/>
      <c r="S345" s="101"/>
      <c r="T345" s="101"/>
      <c r="U345" s="101"/>
      <c r="V345" s="101"/>
      <c r="W345" s="101"/>
      <c r="X345" s="101"/>
      <c r="Y345" s="101"/>
      <c r="Z345" s="101"/>
      <c r="AA345" s="101"/>
      <c r="AB345" s="101"/>
      <c r="AC345" s="101"/>
    </row>
    <row r="346">
      <c r="A346" s="6" t="str">
        <f>Data!A667</f>
        <v>New Westminster Council</v>
      </c>
      <c r="B346" s="35">
        <v>1.0</v>
      </c>
      <c r="C346" s="6" t="s">
        <v>1417</v>
      </c>
      <c r="D346" s="57"/>
      <c r="E346" s="57">
        <f>Data!D667</f>
        <v>70996</v>
      </c>
      <c r="F346" s="46">
        <f>sum(E328:E346)</f>
        <v>7916050</v>
      </c>
      <c r="G346" s="47">
        <f>Data!E667</f>
        <v>43535</v>
      </c>
      <c r="H346" s="97"/>
      <c r="I346" s="109"/>
      <c r="J346" s="105"/>
      <c r="K346" s="100"/>
      <c r="L346" s="101"/>
      <c r="M346" s="101"/>
      <c r="N346" s="101"/>
      <c r="O346" s="101"/>
      <c r="P346" s="101"/>
      <c r="Q346" s="101"/>
      <c r="R346" s="101"/>
      <c r="S346" s="101"/>
      <c r="T346" s="101"/>
      <c r="U346" s="101"/>
      <c r="V346" s="101"/>
      <c r="W346" s="101"/>
      <c r="X346" s="101"/>
      <c r="Y346" s="101"/>
      <c r="Z346" s="101"/>
      <c r="AA346" s="101"/>
      <c r="AB346" s="101"/>
      <c r="AC346" s="101"/>
    </row>
    <row r="347">
      <c r="A347" s="6" t="str">
        <f>Data!A653</f>
        <v>Islands Trust Council</v>
      </c>
      <c r="B347" s="35">
        <v>1.0</v>
      </c>
      <c r="C347" s="6" t="s">
        <v>1417</v>
      </c>
      <c r="D347" s="57"/>
      <c r="E347" s="57">
        <f>Data!D653</f>
        <v>26000</v>
      </c>
      <c r="F347" s="46">
        <f>sum(E328:E347)</f>
        <v>7942050</v>
      </c>
      <c r="G347" s="47">
        <f>Data!E653</f>
        <v>43536</v>
      </c>
      <c r="H347" s="97"/>
      <c r="I347" s="109"/>
      <c r="J347" s="105"/>
      <c r="K347" s="100"/>
      <c r="L347" s="101"/>
      <c r="M347" s="101"/>
      <c r="N347" s="101"/>
      <c r="O347" s="101"/>
      <c r="P347" s="101"/>
      <c r="Q347" s="101"/>
      <c r="R347" s="101"/>
      <c r="S347" s="101"/>
      <c r="T347" s="101"/>
      <c r="U347" s="101"/>
      <c r="V347" s="101"/>
      <c r="W347" s="101"/>
      <c r="X347" s="101"/>
      <c r="Y347" s="101"/>
      <c r="Z347" s="101"/>
      <c r="AA347" s="101"/>
      <c r="AB347" s="101"/>
      <c r="AC347" s="101"/>
    </row>
    <row r="348">
      <c r="A348" s="97" t="s">
        <v>1740</v>
      </c>
      <c r="B348" s="94">
        <v>4.0</v>
      </c>
      <c r="C348" s="97" t="s">
        <v>1554</v>
      </c>
      <c r="D348" s="109"/>
      <c r="E348" s="109">
        <v>123362.0</v>
      </c>
      <c r="F348" s="46">
        <f>sum(E328:E348)</f>
        <v>8065412</v>
      </c>
      <c r="G348" s="183">
        <v>43537.0</v>
      </c>
      <c r="H348" s="97"/>
      <c r="I348" s="109"/>
      <c r="J348" s="105"/>
      <c r="K348" s="100"/>
      <c r="L348" s="101"/>
      <c r="M348" s="101"/>
      <c r="N348" s="101"/>
      <c r="O348" s="101"/>
      <c r="P348" s="101"/>
      <c r="Q348" s="101"/>
      <c r="R348" s="101"/>
      <c r="S348" s="101"/>
      <c r="T348" s="101"/>
      <c r="U348" s="101"/>
      <c r="V348" s="101"/>
      <c r="W348" s="101"/>
      <c r="X348" s="101"/>
      <c r="Y348" s="101"/>
      <c r="Z348" s="101"/>
      <c r="AA348" s="101"/>
      <c r="AB348" s="101"/>
      <c r="AC348" s="101"/>
    </row>
    <row r="349">
      <c r="A349" s="6" t="str">
        <f>Data!A704</f>
        <v>Victoria City Council</v>
      </c>
      <c r="B349" s="35">
        <v>1.0</v>
      </c>
      <c r="C349" s="6" t="s">
        <v>1417</v>
      </c>
      <c r="D349" s="109"/>
      <c r="E349" s="102" t="s">
        <v>1743</v>
      </c>
      <c r="F349" s="46">
        <f>sum(E328:E349)</f>
        <v>8065412</v>
      </c>
      <c r="G349" s="47">
        <f>Data!E704</f>
        <v>43538</v>
      </c>
      <c r="H349" s="97"/>
      <c r="I349" s="70">
        <f>Data!D704</f>
        <v>85792</v>
      </c>
      <c r="J349" s="105"/>
      <c r="K349" s="100"/>
      <c r="L349" s="101"/>
      <c r="M349" s="101"/>
      <c r="N349" s="101"/>
      <c r="O349" s="101"/>
      <c r="P349" s="101"/>
      <c r="Q349" s="101"/>
      <c r="R349" s="101"/>
      <c r="S349" s="101"/>
      <c r="T349" s="101"/>
      <c r="U349" s="101"/>
      <c r="V349" s="101"/>
      <c r="W349" s="101"/>
      <c r="X349" s="101"/>
      <c r="Y349" s="101"/>
      <c r="Z349" s="101"/>
      <c r="AA349" s="101"/>
      <c r="AB349" s="101"/>
      <c r="AC349" s="101"/>
    </row>
    <row r="350">
      <c r="A350" s="6" t="str">
        <f>Data!A645</f>
        <v>Esquimalt Town Council</v>
      </c>
      <c r="B350" s="35">
        <v>1.0</v>
      </c>
      <c r="C350" s="6" t="s">
        <v>1417</v>
      </c>
      <c r="D350" s="109"/>
      <c r="E350" s="102" t="s">
        <v>1752</v>
      </c>
      <c r="F350" s="46">
        <f>sum(E328:E350)</f>
        <v>8065412</v>
      </c>
      <c r="G350" s="47">
        <f>Data!E645</f>
        <v>43542</v>
      </c>
      <c r="H350" s="97"/>
      <c r="I350" s="70">
        <f>Data!D645</f>
        <v>17655</v>
      </c>
      <c r="J350" s="105"/>
      <c r="K350" s="100"/>
      <c r="L350" s="101"/>
      <c r="M350" s="101"/>
      <c r="N350" s="101"/>
      <c r="O350" s="101"/>
      <c r="P350" s="101"/>
      <c r="Q350" s="101"/>
      <c r="R350" s="101"/>
      <c r="S350" s="101"/>
      <c r="T350" s="101"/>
      <c r="U350" s="101"/>
      <c r="V350" s="101"/>
      <c r="W350" s="101"/>
      <c r="X350" s="101"/>
      <c r="Y350" s="101"/>
      <c r="Z350" s="101"/>
      <c r="AA350" s="101"/>
      <c r="AB350" s="101"/>
      <c r="AC350" s="101"/>
    </row>
    <row r="351">
      <c r="A351" s="6" t="str">
        <f>Data!A652</f>
        <v>District of Highlands Council</v>
      </c>
      <c r="B351" s="35">
        <v>1.0</v>
      </c>
      <c r="C351" s="6" t="s">
        <v>1417</v>
      </c>
      <c r="D351" s="109"/>
      <c r="E351" s="102" t="s">
        <v>1759</v>
      </c>
      <c r="F351" s="46">
        <f>sum(E328:E351)</f>
        <v>8065412</v>
      </c>
      <c r="G351" s="47">
        <f>Data!E652</f>
        <v>43542</v>
      </c>
      <c r="H351" s="97"/>
      <c r="I351" s="70">
        <f>Data!D652</f>
        <v>2225</v>
      </c>
      <c r="J351" s="105"/>
      <c r="K351" s="100"/>
      <c r="L351" s="101"/>
      <c r="M351" s="101"/>
      <c r="N351" s="101"/>
      <c r="O351" s="101"/>
      <c r="P351" s="101"/>
      <c r="Q351" s="101"/>
      <c r="R351" s="101"/>
      <c r="S351" s="101"/>
      <c r="T351" s="101"/>
      <c r="U351" s="101"/>
      <c r="V351" s="101"/>
      <c r="W351" s="101"/>
      <c r="X351" s="101"/>
      <c r="Y351" s="101"/>
      <c r="Z351" s="101"/>
      <c r="AA351" s="101"/>
      <c r="AB351" s="101"/>
      <c r="AC351" s="101"/>
    </row>
    <row r="352">
      <c r="A352" s="6" t="str">
        <f>Data!A665</f>
        <v>Moncton City Council</v>
      </c>
      <c r="B352" s="35">
        <v>1.0</v>
      </c>
      <c r="C352" s="6" t="s">
        <v>1410</v>
      </c>
      <c r="D352" s="57"/>
      <c r="E352" s="57">
        <f>Data!D665</f>
        <v>71890</v>
      </c>
      <c r="F352" s="46">
        <f>sum(E328:E352)</f>
        <v>8137302</v>
      </c>
      <c r="G352" s="47">
        <f>Data!E665</f>
        <v>43542</v>
      </c>
      <c r="H352" s="97"/>
      <c r="I352" s="70"/>
      <c r="J352" s="105"/>
      <c r="K352" s="100"/>
      <c r="L352" s="101"/>
      <c r="M352" s="101"/>
      <c r="N352" s="101"/>
      <c r="O352" s="101"/>
      <c r="P352" s="101"/>
      <c r="Q352" s="101"/>
      <c r="R352" s="101"/>
      <c r="S352" s="101"/>
      <c r="T352" s="101"/>
      <c r="U352" s="101"/>
      <c r="V352" s="101"/>
      <c r="W352" s="101"/>
      <c r="X352" s="101"/>
      <c r="Y352" s="101"/>
      <c r="Z352" s="101"/>
      <c r="AA352" s="101"/>
      <c r="AB352" s="101"/>
      <c r="AC352" s="101"/>
    </row>
    <row r="353">
      <c r="A353" s="97" t="s">
        <v>1769</v>
      </c>
      <c r="B353" s="94">
        <v>2.0</v>
      </c>
      <c r="C353" s="97" t="s">
        <v>1554</v>
      </c>
      <c r="D353" s="109"/>
      <c r="E353" s="109">
        <v>20688.0</v>
      </c>
      <c r="F353" s="46">
        <f>sum(E328:E353)</f>
        <v>8157990</v>
      </c>
      <c r="G353" s="183">
        <v>43544.0</v>
      </c>
      <c r="H353" s="97"/>
      <c r="I353" s="109"/>
      <c r="J353" s="105"/>
      <c r="K353" s="100"/>
      <c r="L353" s="101"/>
      <c r="M353" s="101"/>
      <c r="N353" s="101"/>
      <c r="O353" s="101"/>
      <c r="P353" s="101"/>
      <c r="Q353" s="101"/>
      <c r="R353" s="101"/>
      <c r="S353" s="101"/>
      <c r="T353" s="101"/>
      <c r="U353" s="101"/>
      <c r="V353" s="101"/>
      <c r="W353" s="101"/>
      <c r="X353" s="101"/>
      <c r="Y353" s="101"/>
      <c r="Z353" s="101"/>
      <c r="AA353" s="101"/>
      <c r="AB353" s="101"/>
      <c r="AC353" s="101"/>
    </row>
    <row r="354">
      <c r="A354" s="6" t="str">
        <f>Data!A685</f>
        <v>Saanich District Council</v>
      </c>
      <c r="B354" s="35">
        <v>1.0</v>
      </c>
      <c r="C354" s="6" t="s">
        <v>1417</v>
      </c>
      <c r="D354" s="57"/>
      <c r="E354" s="102" t="s">
        <v>1774</v>
      </c>
      <c r="F354" s="46">
        <f>sum(E328:E354)</f>
        <v>8157990</v>
      </c>
      <c r="G354" s="47">
        <f>Data!E685</f>
        <v>43549</v>
      </c>
      <c r="H354" s="6" t="s">
        <v>1725</v>
      </c>
      <c r="I354" s="70">
        <f>Data!D685</f>
        <v>119229</v>
      </c>
      <c r="J354" s="105"/>
      <c r="K354" s="100"/>
      <c r="L354" s="101"/>
      <c r="M354" s="101"/>
      <c r="N354" s="101"/>
      <c r="O354" s="101"/>
      <c r="P354" s="101"/>
      <c r="Q354" s="101"/>
      <c r="R354" s="101"/>
      <c r="S354" s="101"/>
      <c r="T354" s="101"/>
      <c r="U354" s="101"/>
      <c r="V354" s="101"/>
      <c r="W354" s="101"/>
      <c r="X354" s="101"/>
      <c r="Y354" s="101"/>
      <c r="Z354" s="101"/>
      <c r="AA354" s="101"/>
      <c r="AB354" s="101"/>
      <c r="AC354" s="101"/>
    </row>
    <row r="355">
      <c r="A355" s="6" t="str">
        <f>Data!A689</f>
        <v>Sidney Town Council</v>
      </c>
      <c r="B355" s="35">
        <v>1.0</v>
      </c>
      <c r="C355" s="6" t="s">
        <v>1417</v>
      </c>
      <c r="D355" s="57"/>
      <c r="E355" s="102" t="s">
        <v>1779</v>
      </c>
      <c r="F355" s="46">
        <f>sum(E328:E355)</f>
        <v>8157990</v>
      </c>
      <c r="G355" s="47">
        <f>Data!E689</f>
        <v>43549</v>
      </c>
      <c r="H355" s="6" t="s">
        <v>1725</v>
      </c>
      <c r="I355" s="70">
        <f>Data!D689</f>
        <v>11672</v>
      </c>
      <c r="J355" s="105"/>
      <c r="K355" s="100"/>
      <c r="L355" s="101"/>
      <c r="M355" s="101"/>
      <c r="N355" s="101"/>
      <c r="O355" s="101"/>
      <c r="P355" s="101"/>
      <c r="Q355" s="101"/>
      <c r="R355" s="101"/>
      <c r="S355" s="101"/>
      <c r="T355" s="101"/>
      <c r="U355" s="101"/>
      <c r="V355" s="101"/>
      <c r="W355" s="101"/>
      <c r="X355" s="101"/>
      <c r="Y355" s="101"/>
      <c r="Z355" s="101"/>
      <c r="AA355" s="101"/>
      <c r="AB355" s="101"/>
      <c r="AC355" s="101"/>
    </row>
    <row r="356">
      <c r="A356" s="6" t="str">
        <f>Data!A651</f>
        <v>Hamilton City Council</v>
      </c>
      <c r="B356" s="35">
        <v>1.0</v>
      </c>
      <c r="C356" s="6" t="s">
        <v>1402</v>
      </c>
      <c r="D356" s="57"/>
      <c r="E356" s="57">
        <f>Data!D651</f>
        <v>536915</v>
      </c>
      <c r="F356" s="46">
        <f>sum(E328:E356)</f>
        <v>8694905</v>
      </c>
      <c r="G356" s="47">
        <f>Data!E651</f>
        <v>43551</v>
      </c>
      <c r="H356" s="6"/>
      <c r="I356" s="70"/>
      <c r="J356" s="91"/>
      <c r="K356" s="71"/>
    </row>
    <row r="357">
      <c r="A357" s="97" t="s">
        <v>1769</v>
      </c>
      <c r="B357" s="94">
        <v>2.0</v>
      </c>
      <c r="C357" s="97" t="s">
        <v>1554</v>
      </c>
      <c r="D357" s="109"/>
      <c r="E357" s="109">
        <v>3880.0</v>
      </c>
      <c r="F357" s="46">
        <f>sum(E328:E357)</f>
        <v>8698785</v>
      </c>
      <c r="G357" s="183">
        <v>43556.0</v>
      </c>
      <c r="H357" s="97"/>
      <c r="I357" s="109"/>
      <c r="J357" s="105"/>
      <c r="K357" s="100"/>
      <c r="L357" s="101"/>
      <c r="M357" s="101"/>
      <c r="N357" s="101"/>
      <c r="O357" s="101"/>
      <c r="P357" s="101"/>
      <c r="Q357" s="101"/>
      <c r="R357" s="101"/>
      <c r="S357" s="101"/>
      <c r="T357" s="101"/>
      <c r="U357" s="101"/>
      <c r="V357" s="101"/>
      <c r="W357" s="101"/>
      <c r="X357" s="101"/>
      <c r="Y357" s="101"/>
      <c r="Z357" s="101"/>
      <c r="AA357" s="101"/>
      <c r="AB357" s="101"/>
      <c r="AC357" s="101"/>
    </row>
    <row r="358">
      <c r="A358" s="97" t="s">
        <v>1769</v>
      </c>
      <c r="B358" s="94">
        <v>2.0</v>
      </c>
      <c r="C358" s="97" t="s">
        <v>1554</v>
      </c>
      <c r="D358" s="109"/>
      <c r="E358" s="109">
        <v>7094.0</v>
      </c>
      <c r="F358" s="46">
        <f>sum(E328:E358)</f>
        <v>8705879</v>
      </c>
      <c r="G358" s="183">
        <v>43560.0</v>
      </c>
      <c r="H358" s="97"/>
      <c r="I358" s="109"/>
      <c r="J358" s="105"/>
      <c r="K358" s="100"/>
      <c r="L358" s="101"/>
      <c r="M358" s="101"/>
      <c r="N358" s="101"/>
      <c r="O358" s="101"/>
      <c r="P358" s="101"/>
      <c r="Q358" s="101"/>
      <c r="R358" s="101"/>
      <c r="S358" s="101"/>
      <c r="T358" s="101"/>
      <c r="U358" s="101"/>
      <c r="V358" s="101"/>
      <c r="W358" s="101"/>
      <c r="X358" s="101"/>
      <c r="Y358" s="101"/>
      <c r="Z358" s="101"/>
      <c r="AA358" s="101"/>
      <c r="AB358" s="101"/>
      <c r="AC358" s="101"/>
    </row>
    <row r="359">
      <c r="A359" s="6" t="str">
        <f>Data!A672</f>
        <v>Oak Bay Municipal Council</v>
      </c>
      <c r="B359" s="35">
        <v>1.0</v>
      </c>
      <c r="C359" s="6" t="s">
        <v>1417</v>
      </c>
      <c r="D359" s="102"/>
      <c r="E359" s="102" t="s">
        <v>1795</v>
      </c>
      <c r="F359" s="46">
        <f>sum(E328:E359)</f>
        <v>8705879</v>
      </c>
      <c r="G359" s="47">
        <f>Data!E672</f>
        <v>43563</v>
      </c>
      <c r="H359" s="6" t="s">
        <v>1725</v>
      </c>
      <c r="I359" s="70">
        <f>Data!D672</f>
        <v>18094</v>
      </c>
      <c r="J359" s="105"/>
      <c r="K359" s="100"/>
      <c r="L359" s="101"/>
      <c r="M359" s="101"/>
      <c r="N359" s="101"/>
      <c r="O359" s="101"/>
      <c r="P359" s="101"/>
      <c r="Q359" s="101"/>
      <c r="R359" s="101"/>
      <c r="S359" s="101"/>
      <c r="T359" s="101"/>
      <c r="U359" s="101"/>
      <c r="V359" s="101"/>
      <c r="W359" s="101"/>
      <c r="X359" s="101"/>
      <c r="Y359" s="101"/>
      <c r="Z359" s="101"/>
      <c r="AA359" s="101"/>
      <c r="AB359" s="101"/>
      <c r="AC359" s="101"/>
    </row>
    <row r="360">
      <c r="A360" s="6" t="str">
        <f>Data!A691</f>
        <v>Sooke District Council</v>
      </c>
      <c r="B360" s="35">
        <v>1.0</v>
      </c>
      <c r="C360" s="6" t="s">
        <v>1417</v>
      </c>
      <c r="D360" s="102"/>
      <c r="E360" s="102" t="s">
        <v>1801</v>
      </c>
      <c r="F360" s="46">
        <f>sum(E328:E360)</f>
        <v>8705879</v>
      </c>
      <c r="G360" s="47">
        <f>Data!E691</f>
        <v>43563</v>
      </c>
      <c r="H360" s="6" t="s">
        <v>1725</v>
      </c>
      <c r="I360" s="70">
        <f>Data!D691</f>
        <v>13001</v>
      </c>
      <c r="J360" s="105"/>
      <c r="K360" s="100"/>
      <c r="L360" s="101"/>
      <c r="M360" s="101"/>
      <c r="N360" s="101"/>
      <c r="O360" s="101"/>
      <c r="P360" s="101"/>
      <c r="Q360" s="101"/>
      <c r="R360" s="101"/>
      <c r="S360" s="101"/>
      <c r="T360" s="101"/>
      <c r="U360" s="101"/>
      <c r="V360" s="101"/>
      <c r="W360" s="101"/>
      <c r="X360" s="101"/>
      <c r="Y360" s="101"/>
      <c r="Z360" s="101"/>
      <c r="AA360" s="101"/>
      <c r="AB360" s="101"/>
      <c r="AC360" s="101"/>
    </row>
    <row r="361">
      <c r="A361" s="6" t="str">
        <f>Data!A635</f>
        <v>Regional District of Central Kootenay</v>
      </c>
      <c r="B361" s="35">
        <v>1.0</v>
      </c>
      <c r="C361" s="6" t="s">
        <v>1417</v>
      </c>
      <c r="D361" s="57"/>
      <c r="E361" s="57">
        <f>Data!D635</f>
        <v>59517</v>
      </c>
      <c r="F361" s="46">
        <f>sum(E328:E361)</f>
        <v>8765396</v>
      </c>
      <c r="G361" s="47">
        <f>Data!E635</f>
        <v>43566</v>
      </c>
      <c r="H361" s="6"/>
      <c r="I361" s="70"/>
      <c r="J361" s="105"/>
      <c r="K361" s="100"/>
      <c r="L361" s="101"/>
      <c r="M361" s="101"/>
      <c r="N361" s="101"/>
      <c r="O361" s="101"/>
      <c r="P361" s="101"/>
      <c r="Q361" s="101"/>
      <c r="R361" s="101"/>
      <c r="S361" s="101"/>
      <c r="T361" s="101"/>
      <c r="U361" s="101"/>
      <c r="V361" s="101"/>
      <c r="W361" s="101"/>
      <c r="X361" s="101"/>
      <c r="Y361" s="101"/>
      <c r="Z361" s="101"/>
      <c r="AA361" s="101"/>
      <c r="AB361" s="101"/>
      <c r="AC361" s="101"/>
    </row>
    <row r="362">
      <c r="A362" s="6" t="str">
        <f>Data!A626</f>
        <v>Burlington City Council</v>
      </c>
      <c r="B362" s="35">
        <v>1.0</v>
      </c>
      <c r="C362" s="6" t="s">
        <v>1402</v>
      </c>
      <c r="D362" s="57"/>
      <c r="E362" s="57">
        <f>Data!D626</f>
        <v>205960</v>
      </c>
      <c r="F362" s="46">
        <f>sum(E328:E362)</f>
        <v>8971356</v>
      </c>
      <c r="G362" s="47">
        <f>Data!E626</f>
        <v>43578</v>
      </c>
      <c r="H362" s="6"/>
      <c r="I362" s="70"/>
      <c r="J362" s="105"/>
      <c r="K362" s="100"/>
      <c r="L362" s="101"/>
      <c r="M362" s="101"/>
      <c r="N362" s="101"/>
      <c r="O362" s="101"/>
      <c r="P362" s="101"/>
      <c r="Q362" s="101"/>
      <c r="R362" s="101"/>
      <c r="S362" s="101"/>
      <c r="T362" s="101"/>
      <c r="U362" s="101"/>
      <c r="V362" s="101"/>
      <c r="W362" s="101"/>
      <c r="X362" s="101"/>
      <c r="Y362" s="101"/>
      <c r="Z362" s="101"/>
      <c r="AA362" s="101"/>
      <c r="AB362" s="101"/>
      <c r="AC362" s="101"/>
    </row>
    <row r="363">
      <c r="A363" s="6" t="str">
        <f>Data!A659</f>
        <v>London City Council</v>
      </c>
      <c r="B363" s="35">
        <v>1.0</v>
      </c>
      <c r="C363" s="6" t="s">
        <v>1402</v>
      </c>
      <c r="D363" s="57"/>
      <c r="E363" s="57">
        <f>Data!D659</f>
        <v>383825</v>
      </c>
      <c r="F363" s="46">
        <f>sum(E328:E363)</f>
        <v>9355181</v>
      </c>
      <c r="G363" s="47">
        <f>Data!E659</f>
        <v>43578</v>
      </c>
      <c r="H363" s="6"/>
      <c r="I363" s="70"/>
      <c r="J363" s="105"/>
      <c r="K363" s="100"/>
      <c r="L363" s="101"/>
      <c r="M363" s="101"/>
      <c r="N363" s="101"/>
      <c r="O363" s="101"/>
      <c r="P363" s="101"/>
      <c r="Q363" s="101"/>
      <c r="R363" s="101"/>
      <c r="S363" s="101"/>
      <c r="T363" s="101"/>
      <c r="U363" s="101"/>
      <c r="V363" s="101"/>
      <c r="W363" s="101"/>
      <c r="X363" s="101"/>
      <c r="Y363" s="101"/>
      <c r="Z363" s="101"/>
      <c r="AA363" s="101"/>
      <c r="AB363" s="101"/>
      <c r="AC363" s="101"/>
    </row>
    <row r="364">
      <c r="A364" s="6" t="str">
        <f>Data!A709</f>
        <v>West Nipissing Council</v>
      </c>
      <c r="B364" s="35">
        <v>1.0</v>
      </c>
      <c r="C364" s="6" t="s">
        <v>1402</v>
      </c>
      <c r="D364" s="57"/>
      <c r="E364" s="57">
        <f>Data!D709</f>
        <v>14364</v>
      </c>
      <c r="F364" s="46">
        <f>sum(E328:E364)</f>
        <v>9369545</v>
      </c>
      <c r="G364" s="47">
        <f>Data!E709</f>
        <v>43578</v>
      </c>
      <c r="H364" s="6"/>
      <c r="I364" s="70"/>
      <c r="J364" s="105"/>
      <c r="K364" s="100"/>
      <c r="L364" s="101"/>
      <c r="M364" s="101"/>
      <c r="N364" s="101"/>
      <c r="O364" s="101"/>
      <c r="P364" s="101"/>
      <c r="Q364" s="101"/>
      <c r="R364" s="101"/>
      <c r="S364" s="101"/>
      <c r="T364" s="101"/>
      <c r="U364" s="101"/>
      <c r="V364" s="101"/>
      <c r="W364" s="101"/>
      <c r="X364" s="101"/>
      <c r="Y364" s="101"/>
      <c r="Z364" s="101"/>
      <c r="AA364" s="101"/>
      <c r="AB364" s="101"/>
      <c r="AC364" s="101"/>
    </row>
    <row r="365">
      <c r="A365" s="6" t="str">
        <f>Data!A674</f>
        <v>Ottawa City Council</v>
      </c>
      <c r="B365" s="35">
        <v>1.0</v>
      </c>
      <c r="C365" s="6" t="s">
        <v>1402</v>
      </c>
      <c r="D365" s="57"/>
      <c r="E365" s="57">
        <f>Data!D674</f>
        <v>964743</v>
      </c>
      <c r="F365" s="46">
        <f>sum(E328:E365)</f>
        <v>10334288</v>
      </c>
      <c r="G365" s="47">
        <f>Data!E674</f>
        <v>43579</v>
      </c>
      <c r="H365" s="6"/>
      <c r="I365" s="70"/>
      <c r="J365" s="105"/>
      <c r="K365" s="100"/>
      <c r="L365" s="101"/>
      <c r="M365" s="101"/>
      <c r="N365" s="101"/>
      <c r="O365" s="101"/>
      <c r="P365" s="101"/>
      <c r="Q365" s="101"/>
      <c r="R365" s="101"/>
      <c r="S365" s="101"/>
      <c r="T365" s="101"/>
      <c r="U365" s="101"/>
      <c r="V365" s="101"/>
      <c r="W365" s="101"/>
      <c r="X365" s="101"/>
      <c r="Y365" s="101"/>
      <c r="Z365" s="101"/>
      <c r="AA365" s="101"/>
      <c r="AB365" s="101"/>
      <c r="AC365" s="101"/>
    </row>
    <row r="366">
      <c r="A366" s="97" t="s">
        <v>1829</v>
      </c>
      <c r="B366" s="94">
        <v>42.0</v>
      </c>
      <c r="C366" s="97" t="s">
        <v>1554</v>
      </c>
      <c r="D366" s="109"/>
      <c r="E366" s="109">
        <v>252555.0</v>
      </c>
      <c r="F366" s="46">
        <f>sum(E328:E366)</f>
        <v>10586843</v>
      </c>
      <c r="G366" s="183">
        <v>43582.0</v>
      </c>
      <c r="H366" s="6"/>
      <c r="I366" s="70"/>
      <c r="J366" s="105"/>
      <c r="K366" s="100"/>
      <c r="L366" s="101"/>
      <c r="M366" s="101"/>
      <c r="N366" s="101"/>
      <c r="O366" s="101"/>
      <c r="P366" s="101"/>
      <c r="Q366" s="101"/>
      <c r="R366" s="101"/>
      <c r="S366" s="101"/>
      <c r="T366" s="101"/>
      <c r="U366" s="101"/>
      <c r="V366" s="101"/>
      <c r="W366" s="101"/>
      <c r="X366" s="101"/>
      <c r="Y366" s="101"/>
      <c r="Z366" s="101"/>
      <c r="AA366" s="101"/>
      <c r="AB366" s="101"/>
      <c r="AC366" s="101"/>
    </row>
    <row r="367">
      <c r="A367" s="6" t="str">
        <f>Data!A666</f>
        <v>Nanaimo City Council</v>
      </c>
      <c r="B367" s="35">
        <v>1.0</v>
      </c>
      <c r="C367" s="6" t="s">
        <v>1417</v>
      </c>
      <c r="D367" s="6"/>
      <c r="E367" s="57">
        <f>Data!D666</f>
        <v>90504</v>
      </c>
      <c r="F367" s="46">
        <f>sum(E328:E367)</f>
        <v>10677347</v>
      </c>
      <c r="G367" s="37">
        <f>Data!E666</f>
        <v>43584</v>
      </c>
      <c r="H367" s="6"/>
      <c r="I367" s="70"/>
      <c r="J367" s="105"/>
      <c r="K367" s="100"/>
      <c r="L367" s="101"/>
      <c r="M367" s="101"/>
      <c r="N367" s="101"/>
      <c r="O367" s="101"/>
      <c r="P367" s="101"/>
      <c r="Q367" s="101"/>
      <c r="R367" s="101"/>
      <c r="S367" s="101"/>
      <c r="T367" s="101"/>
      <c r="U367" s="101"/>
      <c r="V367" s="101"/>
      <c r="W367" s="101"/>
      <c r="X367" s="101"/>
      <c r="Y367" s="101"/>
      <c r="Z367" s="101"/>
      <c r="AA367" s="101"/>
      <c r="AB367" s="101"/>
      <c r="AC367" s="101"/>
    </row>
    <row r="368">
      <c r="A368" s="6" t="str">
        <f>Data!A686</f>
        <v>St. Catharines City Council</v>
      </c>
      <c r="B368" s="35">
        <v>1.0</v>
      </c>
      <c r="C368" s="6" t="s">
        <v>1402</v>
      </c>
      <c r="D368" s="6"/>
      <c r="E368" s="57">
        <f>Data!D686</f>
        <v>133113</v>
      </c>
      <c r="F368" s="46">
        <f>sum(E328:E368)</f>
        <v>10810460</v>
      </c>
      <c r="G368" s="37">
        <f>Data!E686</f>
        <v>43584</v>
      </c>
      <c r="H368" s="6"/>
      <c r="I368" s="70"/>
      <c r="J368" s="105"/>
      <c r="K368" s="100"/>
      <c r="L368" s="101"/>
      <c r="M368" s="101"/>
      <c r="N368" s="101"/>
      <c r="O368" s="101"/>
      <c r="P368" s="101"/>
      <c r="Q368" s="101"/>
      <c r="R368" s="101"/>
      <c r="S368" s="101"/>
      <c r="T368" s="101"/>
      <c r="U368" s="101"/>
      <c r="V368" s="101"/>
      <c r="W368" s="101"/>
      <c r="X368" s="101"/>
      <c r="Y368" s="101"/>
      <c r="Z368" s="101"/>
      <c r="AA368" s="101"/>
      <c r="AB368" s="101"/>
      <c r="AC368" s="101"/>
    </row>
    <row r="369">
      <c r="A369" s="6" t="str">
        <f>Data!A650</f>
        <v>Halton Hills Town Council</v>
      </c>
      <c r="B369" s="35">
        <v>1.0</v>
      </c>
      <c r="C369" s="6" t="s">
        <v>1402</v>
      </c>
      <c r="D369" s="6"/>
      <c r="E369" s="57">
        <f>Data!D650</f>
        <v>61161</v>
      </c>
      <c r="F369" s="46">
        <f>sum(E328:E369)</f>
        <v>10871621</v>
      </c>
      <c r="G369" s="37">
        <f>Data!E650</f>
        <v>43591</v>
      </c>
      <c r="H369" s="6"/>
      <c r="I369" s="70"/>
      <c r="J369" s="105"/>
      <c r="K369" s="100"/>
      <c r="L369" s="101"/>
      <c r="M369" s="101"/>
      <c r="N369" s="101"/>
      <c r="O369" s="101"/>
      <c r="P369" s="101"/>
      <c r="Q369" s="101"/>
      <c r="R369" s="101"/>
      <c r="S369" s="101"/>
      <c r="T369" s="101"/>
      <c r="U369" s="101"/>
      <c r="V369" s="101"/>
      <c r="W369" s="101"/>
      <c r="X369" s="101"/>
      <c r="Y369" s="101"/>
      <c r="Z369" s="101"/>
      <c r="AA369" s="101"/>
      <c r="AB369" s="101"/>
      <c r="AC369" s="101"/>
    </row>
    <row r="370">
      <c r="A370" s="106" t="s">
        <v>1845</v>
      </c>
      <c r="B370" s="94">
        <v>1.0</v>
      </c>
      <c r="C370" s="97" t="s">
        <v>1554</v>
      </c>
      <c r="D370" s="6"/>
      <c r="E370" s="109">
        <v>1015.0</v>
      </c>
      <c r="F370" s="46">
        <f>sum(E328:E370)</f>
        <v>10872636</v>
      </c>
      <c r="G370" s="183">
        <v>43591.0</v>
      </c>
      <c r="H370" s="6"/>
      <c r="I370" s="70"/>
      <c r="J370" s="105"/>
      <c r="K370" s="100"/>
      <c r="L370" s="101"/>
      <c r="M370" s="101"/>
      <c r="N370" s="101"/>
      <c r="O370" s="101"/>
      <c r="P370" s="101"/>
      <c r="Q370" s="101"/>
      <c r="R370" s="101"/>
      <c r="S370" s="101"/>
      <c r="T370" s="101"/>
      <c r="U370" s="101"/>
      <c r="V370" s="101"/>
      <c r="W370" s="101"/>
      <c r="X370" s="101"/>
      <c r="Y370" s="101"/>
      <c r="Z370" s="101"/>
      <c r="AA370" s="101"/>
      <c r="AB370" s="101"/>
      <c r="AC370" s="101"/>
    </row>
    <row r="371">
      <c r="A371" s="193" t="str">
        <f>Data!A706</f>
        <v>Vuntut Gwitchin First Nation (Old Crow)</v>
      </c>
      <c r="B371" s="35">
        <v>1.0</v>
      </c>
      <c r="C371" s="6" t="s">
        <v>1610</v>
      </c>
      <c r="D371" s="6"/>
      <c r="E371" s="57">
        <f>Data!D706</f>
        <v>300</v>
      </c>
      <c r="F371" s="46">
        <f>sum(E328:E371)</f>
        <v>10872936</v>
      </c>
      <c r="G371" s="47">
        <f>Data!E706</f>
        <v>43604</v>
      </c>
      <c r="H371" s="6"/>
      <c r="I371" s="57"/>
      <c r="J371" s="194"/>
      <c r="K371" s="71"/>
    </row>
    <row r="372">
      <c r="A372" s="106" t="s">
        <v>1845</v>
      </c>
      <c r="B372" s="94">
        <v>1.0</v>
      </c>
      <c r="C372" s="97" t="s">
        <v>1554</v>
      </c>
      <c r="D372" s="6"/>
      <c r="E372" s="109">
        <v>2280.0</v>
      </c>
      <c r="F372" s="46">
        <f>sum(E328:E372)</f>
        <v>10875216</v>
      </c>
      <c r="G372" s="183">
        <v>43606.0</v>
      </c>
      <c r="H372" s="6"/>
      <c r="I372" s="70"/>
      <c r="J372" s="105"/>
      <c r="K372" s="100"/>
      <c r="L372" s="101"/>
      <c r="M372" s="101"/>
      <c r="N372" s="101"/>
      <c r="O372" s="101"/>
      <c r="P372" s="101"/>
      <c r="Q372" s="101"/>
      <c r="R372" s="101"/>
      <c r="S372" s="101"/>
      <c r="T372" s="101"/>
      <c r="U372" s="101"/>
      <c r="V372" s="101"/>
      <c r="W372" s="101"/>
      <c r="X372" s="101"/>
      <c r="Y372" s="101"/>
      <c r="Z372" s="101"/>
      <c r="AA372" s="101"/>
      <c r="AB372" s="101"/>
      <c r="AC372" s="101"/>
    </row>
    <row r="373">
      <c r="A373" s="193" t="str">
        <f>Data!A716</f>
        <v>Wolfville Town Council</v>
      </c>
      <c r="B373" s="35">
        <v>1.0</v>
      </c>
      <c r="C373" s="6" t="s">
        <v>1405</v>
      </c>
      <c r="D373" s="6"/>
      <c r="E373" s="57">
        <f>Data!D716</f>
        <v>4195</v>
      </c>
      <c r="F373" s="46">
        <f>sum(E328:E373)</f>
        <v>10879411</v>
      </c>
      <c r="G373" s="47">
        <f>Data!E716</f>
        <v>43606</v>
      </c>
      <c r="H373" s="6"/>
      <c r="I373" s="70"/>
      <c r="J373" s="105"/>
      <c r="K373" s="100"/>
      <c r="L373" s="101"/>
      <c r="M373" s="101"/>
      <c r="N373" s="101"/>
      <c r="O373" s="101"/>
      <c r="P373" s="101"/>
      <c r="Q373" s="101"/>
      <c r="R373" s="101"/>
      <c r="S373" s="101"/>
      <c r="T373" s="101"/>
      <c r="U373" s="101"/>
      <c r="V373" s="101"/>
      <c r="W373" s="101"/>
      <c r="X373" s="101"/>
      <c r="Y373" s="101"/>
      <c r="Z373" s="101"/>
      <c r="AA373" s="101"/>
      <c r="AB373" s="101"/>
      <c r="AC373" s="101"/>
    </row>
    <row r="374">
      <c r="A374" s="193" t="str">
        <f>Data!A639</f>
        <v>Colwood City Council</v>
      </c>
      <c r="B374" s="35">
        <v>1.0</v>
      </c>
      <c r="C374" s="6" t="s">
        <v>1417</v>
      </c>
      <c r="D374" s="6"/>
      <c r="E374" s="102" t="s">
        <v>1862</v>
      </c>
      <c r="F374" s="46">
        <f>sum(E328:E374)</f>
        <v>10879411</v>
      </c>
      <c r="G374" s="47">
        <f>Data!E639</f>
        <v>43612</v>
      </c>
      <c r="H374" s="6"/>
      <c r="I374" s="70">
        <f>Data!D639</f>
        <v>16859</v>
      </c>
      <c r="J374" s="105"/>
      <c r="K374" s="100"/>
      <c r="L374" s="101"/>
      <c r="M374" s="101"/>
      <c r="N374" s="101"/>
      <c r="O374" s="101"/>
      <c r="P374" s="101"/>
      <c r="Q374" s="101"/>
      <c r="R374" s="101"/>
      <c r="S374" s="101"/>
      <c r="T374" s="101"/>
      <c r="U374" s="101"/>
      <c r="V374" s="101"/>
      <c r="W374" s="101"/>
      <c r="X374" s="101"/>
      <c r="Y374" s="101"/>
      <c r="Z374" s="101"/>
      <c r="AA374" s="101"/>
      <c r="AB374" s="101"/>
      <c r="AC374" s="101"/>
    </row>
    <row r="375">
      <c r="A375" s="193" t="str">
        <f>Data!A647</f>
        <v>Greater Sudbury City Council</v>
      </c>
      <c r="B375" s="35">
        <v>1.0</v>
      </c>
      <c r="C375" s="6" t="s">
        <v>1402</v>
      </c>
      <c r="D375" s="6"/>
      <c r="E375" s="57">
        <f>Data!D647</f>
        <v>161531</v>
      </c>
      <c r="F375" s="46">
        <f>sum(E328:E375)</f>
        <v>11040942</v>
      </c>
      <c r="G375" s="47">
        <f>Data!E647</f>
        <v>43613</v>
      </c>
      <c r="H375" s="6"/>
      <c r="I375" s="70"/>
      <c r="J375" s="105"/>
      <c r="K375" s="100"/>
      <c r="L375" s="101"/>
      <c r="M375" s="101"/>
      <c r="N375" s="101"/>
      <c r="O375" s="101"/>
      <c r="P375" s="101"/>
      <c r="Q375" s="101"/>
      <c r="R375" s="101"/>
      <c r="S375" s="101"/>
      <c r="T375" s="101"/>
      <c r="U375" s="101"/>
      <c r="V375" s="101"/>
      <c r="W375" s="101"/>
      <c r="X375" s="101"/>
      <c r="Y375" s="101"/>
      <c r="Z375" s="101"/>
      <c r="AA375" s="101"/>
      <c r="AB375" s="101"/>
      <c r="AC375" s="101"/>
    </row>
    <row r="376">
      <c r="A376" s="193" t="str">
        <f>Data!A680</f>
        <v>Prince Edward County Council</v>
      </c>
      <c r="B376" s="35">
        <v>1.0</v>
      </c>
      <c r="C376" s="6" t="s">
        <v>1402</v>
      </c>
      <c r="D376" s="6"/>
      <c r="E376" s="57">
        <f>Data!D680</f>
        <v>24735</v>
      </c>
      <c r="F376" s="46">
        <f>sum(E328:E376)</f>
        <v>11065677</v>
      </c>
      <c r="G376" s="47">
        <f>Data!E680</f>
        <v>43613</v>
      </c>
      <c r="H376" s="6"/>
      <c r="I376" s="70"/>
      <c r="J376" s="105"/>
      <c r="K376" s="100"/>
      <c r="L376" s="101"/>
      <c r="M376" s="101"/>
      <c r="N376" s="101"/>
      <c r="O376" s="101"/>
      <c r="P376" s="101"/>
      <c r="Q376" s="101"/>
      <c r="R376" s="101"/>
      <c r="S376" s="101"/>
      <c r="T376" s="101"/>
      <c r="U376" s="101"/>
      <c r="V376" s="101"/>
      <c r="W376" s="101"/>
      <c r="X376" s="101"/>
      <c r="Y376" s="101"/>
      <c r="Z376" s="101"/>
      <c r="AA376" s="101"/>
      <c r="AB376" s="101"/>
      <c r="AC376" s="101"/>
    </row>
    <row r="377">
      <c r="A377" s="106" t="s">
        <v>1659</v>
      </c>
      <c r="B377" s="94">
        <v>20.0</v>
      </c>
      <c r="C377" s="97" t="s">
        <v>1554</v>
      </c>
      <c r="D377" s="6"/>
      <c r="E377" s="109">
        <v>22207.0</v>
      </c>
      <c r="F377" s="46">
        <f>sum(E328:E377)</f>
        <v>11087884</v>
      </c>
      <c r="G377" s="183">
        <v>43615.0</v>
      </c>
      <c r="H377" s="6"/>
      <c r="I377" s="70"/>
      <c r="J377" s="105"/>
      <c r="K377" s="100"/>
      <c r="L377" s="101"/>
      <c r="M377" s="101"/>
      <c r="N377" s="101"/>
      <c r="O377" s="101"/>
      <c r="P377" s="101"/>
      <c r="Q377" s="101"/>
      <c r="R377" s="101"/>
      <c r="S377" s="101"/>
      <c r="T377" s="101"/>
      <c r="U377" s="101"/>
      <c r="V377" s="101"/>
      <c r="W377" s="101"/>
      <c r="X377" s="101"/>
      <c r="Y377" s="101"/>
      <c r="Z377" s="101"/>
      <c r="AA377" s="101"/>
      <c r="AB377" s="101"/>
      <c r="AC377" s="101"/>
    </row>
    <row r="378">
      <c r="A378" s="193" t="str">
        <f>Data!A703</f>
        <v>Vaughan City Council</v>
      </c>
      <c r="B378" s="35">
        <v>1.0</v>
      </c>
      <c r="C378" s="6" t="s">
        <v>1402</v>
      </c>
      <c r="D378" s="6"/>
      <c r="E378" s="57">
        <f>Data!D703</f>
        <v>306233</v>
      </c>
      <c r="F378" s="46">
        <f>sum(E328:E378)</f>
        <v>11394117</v>
      </c>
      <c r="G378" s="47">
        <f>Data!E703</f>
        <v>43620</v>
      </c>
      <c r="H378" s="6"/>
      <c r="I378" s="70"/>
      <c r="J378" s="105"/>
      <c r="K378" s="100"/>
      <c r="L378" s="101"/>
      <c r="M378" s="101"/>
      <c r="N378" s="101"/>
      <c r="O378" s="101"/>
      <c r="P378" s="101"/>
      <c r="Q378" s="101"/>
      <c r="R378" s="101"/>
      <c r="S378" s="101"/>
      <c r="T378" s="101"/>
      <c r="U378" s="101"/>
      <c r="V378" s="101"/>
      <c r="W378" s="101"/>
      <c r="X378" s="101"/>
      <c r="Y378" s="101"/>
      <c r="Z378" s="101"/>
      <c r="AA378" s="101"/>
      <c r="AB378" s="101"/>
      <c r="AC378" s="101"/>
    </row>
    <row r="379">
      <c r="A379" s="193" t="str">
        <f>Data!A623</f>
        <v>Brampton City Council</v>
      </c>
      <c r="B379" s="35">
        <v>1.0</v>
      </c>
      <c r="C379" s="6" t="s">
        <v>1402</v>
      </c>
      <c r="D379" s="6"/>
      <c r="E379" s="57">
        <f>Data!D623</f>
        <v>593638</v>
      </c>
      <c r="F379" s="46">
        <f>sum(E328:E379)</f>
        <v>11987755</v>
      </c>
      <c r="G379" s="47">
        <f>Data!E623</f>
        <v>43621</v>
      </c>
      <c r="H379" s="6"/>
      <c r="I379" s="70"/>
      <c r="J379" s="105"/>
      <c r="K379" s="100"/>
      <c r="L379" s="101"/>
      <c r="M379" s="101"/>
      <c r="N379" s="101"/>
      <c r="O379" s="101"/>
      <c r="P379" s="101"/>
      <c r="Q379" s="101"/>
      <c r="R379" s="101"/>
      <c r="S379" s="101"/>
      <c r="T379" s="101"/>
      <c r="U379" s="101"/>
      <c r="V379" s="101"/>
      <c r="W379" s="101"/>
      <c r="X379" s="101"/>
      <c r="Y379" s="101"/>
      <c r="Z379" s="101"/>
      <c r="AA379" s="101"/>
      <c r="AB379" s="101"/>
      <c r="AC379" s="101"/>
    </row>
    <row r="380">
      <c r="A380" s="193" t="str">
        <f>Data!A678</f>
        <v>Port Moody City Council</v>
      </c>
      <c r="B380" s="35">
        <v>1.0</v>
      </c>
      <c r="C380" s="6" t="s">
        <v>1417</v>
      </c>
      <c r="D380" s="6"/>
      <c r="E380" s="57">
        <f>Data!D678</f>
        <v>33551</v>
      </c>
      <c r="F380" s="46">
        <f>sum(E328:E380)</f>
        <v>12021306</v>
      </c>
      <c r="G380" s="47">
        <f>Data!E678</f>
        <v>43627</v>
      </c>
      <c r="H380" s="6"/>
      <c r="I380" s="70"/>
      <c r="J380" s="105"/>
      <c r="K380" s="100"/>
      <c r="L380" s="101"/>
      <c r="M380" s="101"/>
      <c r="N380" s="101"/>
      <c r="O380" s="101"/>
      <c r="P380" s="101"/>
      <c r="Q380" s="101"/>
      <c r="R380" s="101"/>
      <c r="S380" s="101"/>
      <c r="T380" s="101"/>
      <c r="U380" s="101"/>
      <c r="V380" s="101"/>
      <c r="W380" s="101"/>
      <c r="X380" s="101"/>
      <c r="Y380" s="101"/>
      <c r="Z380" s="101"/>
      <c r="AA380" s="101"/>
      <c r="AB380" s="101"/>
      <c r="AC380" s="101"/>
    </row>
    <row r="381">
      <c r="A381" s="106" t="s">
        <v>1893</v>
      </c>
      <c r="B381" s="94">
        <v>8.0</v>
      </c>
      <c r="C381" s="97" t="s">
        <v>1554</v>
      </c>
      <c r="D381" s="6"/>
      <c r="E381" s="109">
        <v>4566.0</v>
      </c>
      <c r="F381" s="46">
        <f>sum(E328:E381)</f>
        <v>12025872</v>
      </c>
      <c r="G381" s="183">
        <v>43628.0</v>
      </c>
      <c r="H381" s="6"/>
      <c r="I381" s="70"/>
      <c r="J381" s="105"/>
      <c r="K381" s="100"/>
      <c r="L381" s="101"/>
      <c r="M381" s="101"/>
      <c r="N381" s="101"/>
      <c r="O381" s="101"/>
      <c r="P381" s="101"/>
      <c r="Q381" s="101"/>
      <c r="R381" s="101"/>
      <c r="S381" s="101"/>
      <c r="T381" s="101"/>
      <c r="U381" s="101"/>
      <c r="V381" s="101"/>
      <c r="W381" s="101"/>
      <c r="X381" s="101"/>
      <c r="Y381" s="101"/>
      <c r="Z381" s="101"/>
      <c r="AA381" s="101"/>
      <c r="AB381" s="101"/>
      <c r="AC381" s="101"/>
    </row>
    <row r="382">
      <c r="A382" s="193" t="str">
        <f>Data!A629</f>
        <v>Canadian House of Commons</v>
      </c>
      <c r="B382" s="35">
        <v>1.0</v>
      </c>
      <c r="C382" s="6" t="s">
        <v>1206</v>
      </c>
      <c r="D382" s="6"/>
      <c r="E382" s="57">
        <f>Data!D629</f>
        <v>37300000</v>
      </c>
      <c r="F382" s="46">
        <f>sum(E328:E382)</f>
        <v>49325872</v>
      </c>
      <c r="G382" s="47">
        <f>Data!E629</f>
        <v>43633</v>
      </c>
      <c r="H382" s="6"/>
      <c r="I382" s="70"/>
      <c r="J382" s="105"/>
      <c r="K382" s="100"/>
      <c r="L382" s="101"/>
      <c r="M382" s="101"/>
      <c r="N382" s="101"/>
      <c r="O382" s="101"/>
      <c r="P382" s="101"/>
      <c r="Q382" s="101"/>
      <c r="R382" s="101"/>
      <c r="S382" s="101"/>
      <c r="T382" s="101"/>
      <c r="U382" s="101"/>
      <c r="V382" s="101"/>
      <c r="W382" s="101"/>
      <c r="X382" s="101"/>
      <c r="Y382" s="101"/>
      <c r="Z382" s="101"/>
      <c r="AA382" s="101"/>
      <c r="AB382" s="101"/>
      <c r="AC382" s="101"/>
    </row>
    <row r="383">
      <c r="A383" s="106" t="s">
        <v>1902</v>
      </c>
      <c r="B383" s="35"/>
      <c r="C383" s="6"/>
      <c r="D383" s="6"/>
      <c r="E383" s="95">
        <f>(-sum(E328:E381))</f>
        <v>-12025872</v>
      </c>
      <c r="F383" s="46">
        <f>sum(E328:E383)</f>
        <v>37300000</v>
      </c>
      <c r="G383" s="46" t="s">
        <v>503</v>
      </c>
      <c r="H383" s="6"/>
      <c r="I383" s="70"/>
      <c r="J383" s="105"/>
      <c r="K383" s="100"/>
      <c r="L383" s="101"/>
      <c r="M383" s="101"/>
      <c r="N383" s="101"/>
      <c r="O383" s="101"/>
      <c r="P383" s="101"/>
      <c r="Q383" s="101"/>
      <c r="R383" s="101"/>
      <c r="S383" s="101"/>
      <c r="T383" s="101"/>
      <c r="U383" s="101"/>
      <c r="V383" s="101"/>
      <c r="W383" s="101"/>
      <c r="X383" s="101"/>
      <c r="Y383" s="101"/>
      <c r="Z383" s="101"/>
      <c r="AA383" s="101"/>
      <c r="AB383" s="101"/>
      <c r="AC383" s="101"/>
    </row>
    <row r="384">
      <c r="A384" s="179" t="s">
        <v>1906</v>
      </c>
      <c r="B384" s="35"/>
      <c r="C384" s="6"/>
      <c r="D384" s="6"/>
      <c r="E384" s="46" t="s">
        <v>503</v>
      </c>
      <c r="F384" s="46" t="s">
        <v>503</v>
      </c>
      <c r="G384" s="46" t="s">
        <v>503</v>
      </c>
      <c r="H384" s="6"/>
      <c r="I384" s="98">
        <f>sum(E382:E383)</f>
        <v>25274128</v>
      </c>
      <c r="J384" s="105"/>
      <c r="K384" s="100"/>
      <c r="L384" s="101"/>
      <c r="M384" s="101"/>
      <c r="N384" s="101"/>
      <c r="O384" s="101"/>
      <c r="P384" s="101"/>
      <c r="Q384" s="101"/>
      <c r="R384" s="101"/>
      <c r="S384" s="101"/>
      <c r="T384" s="101"/>
      <c r="U384" s="101"/>
      <c r="V384" s="101"/>
      <c r="W384" s="101"/>
      <c r="X384" s="101"/>
      <c r="Y384" s="101"/>
      <c r="Z384" s="101"/>
      <c r="AA384" s="101"/>
      <c r="AB384" s="101"/>
      <c r="AC384" s="101"/>
    </row>
    <row r="385">
      <c r="A385" s="193" t="str">
        <f>Data!A687</f>
        <v>Sarnia City Council</v>
      </c>
      <c r="B385" s="35">
        <v>1.0</v>
      </c>
      <c r="C385" s="6" t="s">
        <v>1402</v>
      </c>
      <c r="D385" s="6"/>
      <c r="E385" s="102" t="s">
        <v>1909</v>
      </c>
      <c r="F385" s="46">
        <f>sum(E328:E385)</f>
        <v>37300000</v>
      </c>
      <c r="G385" s="47">
        <f>Data!E687</f>
        <v>43633</v>
      </c>
      <c r="H385" s="6"/>
      <c r="I385" s="70">
        <f>Data!D687</f>
        <v>71594</v>
      </c>
      <c r="J385" s="105"/>
      <c r="K385" s="100"/>
      <c r="L385" s="101"/>
      <c r="M385" s="101"/>
      <c r="N385" s="101"/>
      <c r="O385" s="101"/>
      <c r="P385" s="101"/>
      <c r="Q385" s="101"/>
      <c r="R385" s="101"/>
      <c r="S385" s="101"/>
      <c r="T385" s="101"/>
      <c r="U385" s="101"/>
      <c r="V385" s="101"/>
      <c r="W385" s="101"/>
      <c r="X385" s="101"/>
      <c r="Y385" s="101"/>
      <c r="Z385" s="101"/>
      <c r="AA385" s="101"/>
      <c r="AB385" s="101"/>
      <c r="AC385" s="101"/>
    </row>
    <row r="386">
      <c r="A386" s="193" t="str">
        <f>Data!A664</f>
        <v>Mississauga City Council</v>
      </c>
      <c r="B386" s="35">
        <v>1.0</v>
      </c>
      <c r="C386" s="6" t="s">
        <v>1402</v>
      </c>
      <c r="D386" s="6"/>
      <c r="E386" s="102" t="s">
        <v>1914</v>
      </c>
      <c r="F386" s="46">
        <f>sum(E328:E386)</f>
        <v>37300000</v>
      </c>
      <c r="G386" s="47">
        <f>Data!E664</f>
        <v>43635</v>
      </c>
      <c r="H386" s="6"/>
      <c r="I386" s="70">
        <f>Data!D664</f>
        <v>721599</v>
      </c>
      <c r="J386" s="105"/>
      <c r="K386" s="100"/>
      <c r="L386" s="101"/>
      <c r="M386" s="101"/>
      <c r="N386" s="101"/>
      <c r="O386" s="101"/>
      <c r="P386" s="101"/>
      <c r="Q386" s="101"/>
      <c r="R386" s="101"/>
      <c r="S386" s="101"/>
      <c r="T386" s="101"/>
      <c r="U386" s="101"/>
      <c r="V386" s="101"/>
      <c r="W386" s="101"/>
      <c r="X386" s="101"/>
      <c r="Y386" s="101"/>
      <c r="Z386" s="101"/>
      <c r="AA386" s="101"/>
      <c r="AB386" s="101"/>
      <c r="AC386" s="101"/>
    </row>
    <row r="387">
      <c r="A387" s="193" t="str">
        <f>Data!A656</f>
        <v>Kitchener City Council</v>
      </c>
      <c r="B387" s="35">
        <v>1.0</v>
      </c>
      <c r="C387" s="6" t="s">
        <v>1402</v>
      </c>
      <c r="D387" s="6"/>
      <c r="E387" s="102" t="s">
        <v>1919</v>
      </c>
      <c r="F387" s="46">
        <f>sum(E328:E387)</f>
        <v>37300000</v>
      </c>
      <c r="G387" s="47">
        <f>Data!E656</f>
        <v>43640</v>
      </c>
      <c r="H387" s="6"/>
      <c r="I387" s="70">
        <f>Data!D656</f>
        <v>233222</v>
      </c>
      <c r="J387" s="105"/>
      <c r="K387" s="100"/>
      <c r="L387" s="101"/>
      <c r="M387" s="101"/>
      <c r="N387" s="101"/>
      <c r="O387" s="101"/>
      <c r="P387" s="101"/>
      <c r="Q387" s="101"/>
      <c r="R387" s="101"/>
      <c r="S387" s="101"/>
      <c r="T387" s="101"/>
      <c r="U387" s="101"/>
      <c r="V387" s="101"/>
      <c r="W387" s="101"/>
      <c r="X387" s="101"/>
      <c r="Y387" s="101"/>
      <c r="Z387" s="101"/>
      <c r="AA387" s="101"/>
      <c r="AB387" s="101"/>
      <c r="AC387" s="101"/>
    </row>
    <row r="388">
      <c r="A388" s="193" t="str">
        <f>Data!A673</f>
        <v>Oakville Town Council</v>
      </c>
      <c r="B388" s="35">
        <v>1.0</v>
      </c>
      <c r="C388" s="6" t="s">
        <v>1402</v>
      </c>
      <c r="D388" s="6"/>
      <c r="E388" s="102" t="s">
        <v>1926</v>
      </c>
      <c r="F388" s="46">
        <f>sum(E328:E388)</f>
        <v>37300000</v>
      </c>
      <c r="G388" s="47">
        <f>Data!E673</f>
        <v>43640</v>
      </c>
      <c r="H388" s="6"/>
      <c r="I388" s="70">
        <f>Data!D673</f>
        <v>193832</v>
      </c>
      <c r="J388" s="105"/>
      <c r="K388" s="100"/>
      <c r="L388" s="101"/>
      <c r="M388" s="101"/>
      <c r="N388" s="101"/>
      <c r="O388" s="101"/>
      <c r="P388" s="101"/>
      <c r="Q388" s="101"/>
      <c r="R388" s="101"/>
      <c r="S388" s="101"/>
      <c r="T388" s="101"/>
      <c r="U388" s="101"/>
      <c r="V388" s="101"/>
      <c r="W388" s="101"/>
      <c r="X388" s="101"/>
      <c r="Y388" s="101"/>
      <c r="Z388" s="101"/>
      <c r="AA388" s="101"/>
      <c r="AB388" s="101"/>
      <c r="AC388" s="101"/>
    </row>
    <row r="389">
      <c r="A389" s="193" t="str">
        <f>Data!A711</f>
        <v>Whitby Town Council</v>
      </c>
      <c r="B389" s="35">
        <v>1.0</v>
      </c>
      <c r="C389" s="6" t="s">
        <v>1402</v>
      </c>
      <c r="D389" s="6"/>
      <c r="E389" s="46">
        <f>Data!D711</f>
        <v>135566</v>
      </c>
      <c r="F389" s="46">
        <f>sum(E328:E389)</f>
        <v>37435566</v>
      </c>
      <c r="G389" s="47">
        <f>Data!E711</f>
        <v>43640</v>
      </c>
      <c r="H389" s="6"/>
      <c r="I389" s="70"/>
      <c r="J389" s="105"/>
      <c r="K389" s="100"/>
      <c r="L389" s="101"/>
      <c r="M389" s="101"/>
      <c r="N389" s="101"/>
      <c r="O389" s="101"/>
      <c r="P389" s="101"/>
      <c r="Q389" s="101"/>
      <c r="R389" s="101"/>
      <c r="S389" s="101"/>
      <c r="T389" s="101"/>
      <c r="U389" s="101"/>
      <c r="V389" s="101"/>
      <c r="W389" s="101"/>
      <c r="X389" s="101"/>
      <c r="Y389" s="101"/>
      <c r="Z389" s="101"/>
      <c r="AA389" s="101"/>
      <c r="AB389" s="101"/>
      <c r="AC389" s="101"/>
    </row>
    <row r="390">
      <c r="A390" s="193" t="str">
        <f>Data!A681</f>
        <v>qathet Regional District Board</v>
      </c>
      <c r="B390" s="35">
        <v>1.0</v>
      </c>
      <c r="C390" s="6" t="s">
        <v>1417</v>
      </c>
      <c r="D390" s="6"/>
      <c r="E390" s="46">
        <f>Data!D681</f>
        <v>19599</v>
      </c>
      <c r="F390" s="46">
        <f>sum(E328:E390)</f>
        <v>37455165</v>
      </c>
      <c r="G390" s="47">
        <f>Data!E681</f>
        <v>43643</v>
      </c>
      <c r="H390" s="6"/>
      <c r="I390" s="70"/>
      <c r="J390" s="105"/>
      <c r="K390" s="100"/>
      <c r="L390" s="101"/>
      <c r="M390" s="101"/>
      <c r="N390" s="101"/>
      <c r="O390" s="101"/>
      <c r="P390" s="101"/>
      <c r="Q390" s="101"/>
      <c r="R390" s="101"/>
      <c r="S390" s="101"/>
      <c r="T390" s="101"/>
      <c r="U390" s="101"/>
      <c r="V390" s="101"/>
      <c r="W390" s="101"/>
      <c r="X390" s="101"/>
      <c r="Y390" s="101"/>
      <c r="Z390" s="101"/>
      <c r="AA390" s="101"/>
      <c r="AB390" s="101"/>
      <c r="AC390" s="101"/>
    </row>
    <row r="391">
      <c r="A391" s="106" t="s">
        <v>1942</v>
      </c>
      <c r="B391" s="46" t="s">
        <v>503</v>
      </c>
      <c r="C391" s="196" t="s">
        <v>503</v>
      </c>
      <c r="D391" s="46"/>
      <c r="E391" s="95">
        <v>-10926.0</v>
      </c>
      <c r="F391" s="46">
        <f>sum(E328:E391)</f>
        <v>37444239</v>
      </c>
      <c r="G391" s="46" t="s">
        <v>503</v>
      </c>
      <c r="H391" s="6"/>
      <c r="I391" s="98"/>
      <c r="J391" s="105"/>
      <c r="K391" s="100"/>
      <c r="L391" s="101"/>
      <c r="M391" s="101"/>
      <c r="N391" s="101"/>
      <c r="O391" s="101"/>
      <c r="P391" s="101"/>
      <c r="Q391" s="101"/>
      <c r="R391" s="101"/>
      <c r="S391" s="101"/>
      <c r="T391" s="101"/>
      <c r="U391" s="101"/>
      <c r="V391" s="101"/>
      <c r="W391" s="101"/>
      <c r="X391" s="101"/>
      <c r="Y391" s="101"/>
      <c r="Z391" s="101"/>
      <c r="AA391" s="101"/>
      <c r="AB391" s="101"/>
      <c r="AC391" s="101"/>
    </row>
    <row r="392">
      <c r="A392" s="179" t="s">
        <v>1944</v>
      </c>
      <c r="B392" s="46" t="s">
        <v>503</v>
      </c>
      <c r="C392" s="196" t="s">
        <v>503</v>
      </c>
      <c r="D392" s="46"/>
      <c r="E392" s="46" t="s">
        <v>503</v>
      </c>
      <c r="F392" s="46">
        <f>sum(E328:E392)</f>
        <v>37444239</v>
      </c>
      <c r="G392" s="46" t="s">
        <v>503</v>
      </c>
      <c r="H392" s="6"/>
      <c r="I392" s="98">
        <f>Sum(E390:E391)</f>
        <v>8673</v>
      </c>
      <c r="J392" s="105"/>
      <c r="K392" s="100"/>
      <c r="L392" s="101"/>
      <c r="M392" s="101"/>
      <c r="N392" s="101"/>
      <c r="O392" s="101"/>
      <c r="P392" s="101"/>
      <c r="Q392" s="101"/>
      <c r="R392" s="101"/>
      <c r="S392" s="101"/>
      <c r="T392" s="101"/>
      <c r="U392" s="101"/>
      <c r="V392" s="101"/>
      <c r="W392" s="101"/>
      <c r="X392" s="101"/>
      <c r="Y392" s="101"/>
      <c r="Z392" s="101"/>
      <c r="AA392" s="101"/>
      <c r="AB392" s="101"/>
      <c r="AC392" s="101"/>
    </row>
    <row r="393">
      <c r="A393" s="193" t="str">
        <f>Data!A692</f>
        <v>Squamish Council</v>
      </c>
      <c r="B393" s="35">
        <v>1.0</v>
      </c>
      <c r="C393" s="6" t="s">
        <v>1417</v>
      </c>
      <c r="D393" s="6"/>
      <c r="E393" s="46">
        <f>Data!D692</f>
        <v>19512</v>
      </c>
      <c r="F393" s="46">
        <f>sum(E328:E393)</f>
        <v>37463751</v>
      </c>
      <c r="G393" s="47">
        <f>Data!E692</f>
        <v>43648</v>
      </c>
      <c r="H393" s="6"/>
      <c r="I393" s="70"/>
      <c r="J393" s="105"/>
      <c r="K393" s="100"/>
      <c r="L393" s="101"/>
      <c r="M393" s="101"/>
      <c r="N393" s="101"/>
      <c r="O393" s="101"/>
      <c r="P393" s="101"/>
      <c r="Q393" s="101"/>
      <c r="R393" s="101"/>
      <c r="S393" s="101"/>
      <c r="T393" s="101"/>
      <c r="U393" s="101"/>
      <c r="V393" s="101"/>
      <c r="W393" s="101"/>
      <c r="X393" s="101"/>
      <c r="Y393" s="101"/>
      <c r="Z393" s="101"/>
      <c r="AA393" s="101"/>
      <c r="AB393" s="101"/>
      <c r="AC393" s="101"/>
    </row>
    <row r="394">
      <c r="A394" s="193" t="str">
        <f>Data!A655</f>
        <v>Township of King Council</v>
      </c>
      <c r="B394" s="35">
        <v>1.0</v>
      </c>
      <c r="C394" s="6" t="s">
        <v>1402</v>
      </c>
      <c r="D394" s="6"/>
      <c r="E394" s="46">
        <f>Data!D655</f>
        <v>24512</v>
      </c>
      <c r="F394" s="46">
        <f>sum(E328:E394)</f>
        <v>37488263</v>
      </c>
      <c r="G394" s="47">
        <f>Data!E655</f>
        <v>43654</v>
      </c>
      <c r="H394" s="6"/>
      <c r="I394" s="70"/>
      <c r="J394" s="105"/>
      <c r="K394" s="100"/>
      <c r="L394" s="101"/>
      <c r="M394" s="101"/>
      <c r="N394" s="101"/>
      <c r="O394" s="101"/>
      <c r="P394" s="101"/>
      <c r="Q394" s="101"/>
      <c r="R394" s="101"/>
      <c r="S394" s="101"/>
      <c r="T394" s="101"/>
      <c r="U394" s="101"/>
      <c r="V394" s="101"/>
      <c r="W394" s="101"/>
      <c r="X394" s="101"/>
      <c r="Y394" s="101"/>
      <c r="Z394" s="101"/>
      <c r="AA394" s="101"/>
      <c r="AB394" s="101"/>
      <c r="AC394" s="101"/>
    </row>
    <row r="395">
      <c r="A395" s="193" t="str">
        <f>Data!A671</f>
        <v>District of North Vancouver Council</v>
      </c>
      <c r="B395" s="35">
        <v>1.0</v>
      </c>
      <c r="C395" s="6" t="s">
        <v>1417</v>
      </c>
      <c r="D395" s="6"/>
      <c r="E395" s="46">
        <f>Data!D671</f>
        <v>85395</v>
      </c>
      <c r="F395" s="46">
        <f>sum(E328:E395)</f>
        <v>37573658</v>
      </c>
      <c r="G395" s="47">
        <f>Data!E671</f>
        <v>43654</v>
      </c>
      <c r="H395" s="6"/>
      <c r="I395" s="70"/>
      <c r="J395" s="105"/>
      <c r="K395" s="100"/>
      <c r="L395" s="101"/>
      <c r="M395" s="101"/>
      <c r="N395" s="101"/>
      <c r="O395" s="101"/>
      <c r="P395" s="101"/>
      <c r="Q395" s="101"/>
      <c r="R395" s="101"/>
      <c r="S395" s="101"/>
      <c r="T395" s="101"/>
      <c r="U395" s="101"/>
      <c r="V395" s="101"/>
      <c r="W395" s="101"/>
      <c r="X395" s="101"/>
      <c r="Y395" s="101"/>
      <c r="Z395" s="101"/>
      <c r="AA395" s="101"/>
      <c r="AB395" s="101"/>
      <c r="AC395" s="101"/>
    </row>
    <row r="396">
      <c r="A396" s="193" t="str">
        <f>Data!A710</f>
        <v>District  of West Vancouver Council</v>
      </c>
      <c r="B396" s="35">
        <v>1.0</v>
      </c>
      <c r="C396" s="6" t="s">
        <v>1417</v>
      </c>
      <c r="D396" s="6"/>
      <c r="E396" s="46">
        <f>Data!D710</f>
        <v>42473</v>
      </c>
      <c r="F396" s="46">
        <f>sum(E328:E396)</f>
        <v>37616131</v>
      </c>
      <c r="G396" s="47">
        <f>Data!E710</f>
        <v>43654</v>
      </c>
      <c r="H396" s="6"/>
      <c r="I396" s="70"/>
      <c r="J396" s="105"/>
      <c r="K396" s="100"/>
      <c r="L396" s="101"/>
      <c r="M396" s="101"/>
      <c r="N396" s="101"/>
      <c r="O396" s="101"/>
      <c r="P396" s="101"/>
      <c r="Q396" s="101"/>
      <c r="R396" s="101"/>
      <c r="S396" s="101"/>
      <c r="T396" s="101"/>
      <c r="U396" s="101"/>
      <c r="V396" s="101"/>
      <c r="W396" s="101"/>
      <c r="X396" s="101"/>
      <c r="Y396" s="101"/>
      <c r="Z396" s="101"/>
      <c r="AA396" s="101"/>
      <c r="AB396" s="101"/>
      <c r="AC396" s="101"/>
    </row>
    <row r="397">
      <c r="A397" s="193" t="str">
        <f>Data!A690</f>
        <v>Smithers Town Council</v>
      </c>
      <c r="B397" s="35">
        <v>1.0</v>
      </c>
      <c r="C397" s="6" t="s">
        <v>1417</v>
      </c>
      <c r="D397" s="6"/>
      <c r="E397" s="46">
        <f>Data!D690</f>
        <v>10607</v>
      </c>
      <c r="F397" s="46">
        <f>sum(E328:E397)</f>
        <v>37626738</v>
      </c>
      <c r="G397" s="47">
        <f>Data!E690</f>
        <v>43655</v>
      </c>
      <c r="H397" s="6"/>
      <c r="I397" s="70"/>
      <c r="J397" s="105"/>
      <c r="K397" s="100"/>
      <c r="L397" s="101"/>
      <c r="M397" s="101"/>
      <c r="N397" s="101"/>
      <c r="O397" s="101"/>
      <c r="P397" s="101"/>
      <c r="Q397" s="101"/>
      <c r="R397" s="101"/>
      <c r="S397" s="101"/>
      <c r="T397" s="101"/>
      <c r="U397" s="101"/>
      <c r="V397" s="101"/>
      <c r="W397" s="101"/>
      <c r="X397" s="101"/>
      <c r="Y397" s="101"/>
      <c r="Z397" s="101"/>
      <c r="AA397" s="101"/>
      <c r="AB397" s="101"/>
      <c r="AC397" s="101"/>
    </row>
    <row r="398">
      <c r="A398" s="193" t="str">
        <f>Data!A637</f>
        <v>Chatham-Kent Municipal Council</v>
      </c>
      <c r="B398" s="35">
        <v>1.0</v>
      </c>
      <c r="C398" s="6" t="s">
        <v>1402</v>
      </c>
      <c r="D398" s="6"/>
      <c r="E398" s="46">
        <f>Data!D637</f>
        <v>101647</v>
      </c>
      <c r="F398" s="46">
        <f>sum(E328:E398)</f>
        <v>37728385</v>
      </c>
      <c r="G398" s="47">
        <f>Data!E637</f>
        <v>43661</v>
      </c>
      <c r="H398" s="6"/>
      <c r="I398" s="70"/>
      <c r="J398" s="105"/>
      <c r="K398" s="100"/>
      <c r="L398" s="101"/>
      <c r="M398" s="101"/>
      <c r="N398" s="101"/>
      <c r="O398" s="101"/>
      <c r="P398" s="101"/>
      <c r="Q398" s="101"/>
      <c r="R398" s="101"/>
      <c r="S398" s="101"/>
      <c r="T398" s="101"/>
      <c r="U398" s="101"/>
      <c r="V398" s="101"/>
      <c r="W398" s="101"/>
      <c r="X398" s="101"/>
      <c r="Y398" s="101"/>
      <c r="Z398" s="101"/>
      <c r="AA398" s="101"/>
      <c r="AB398" s="101"/>
      <c r="AC398" s="101"/>
    </row>
    <row r="399">
      <c r="A399" s="193" t="str">
        <f>Data!A641</f>
        <v>Duncan City Council</v>
      </c>
      <c r="B399" s="35">
        <v>1.0</v>
      </c>
      <c r="C399" s="6" t="s">
        <v>1417</v>
      </c>
      <c r="D399" s="6"/>
      <c r="E399" s="46">
        <f>Data!D641</f>
        <v>4944</v>
      </c>
      <c r="F399" s="46">
        <f>sum(E328:E399)</f>
        <v>37733329</v>
      </c>
      <c r="G399" s="47">
        <f>Data!E641</f>
        <v>43661</v>
      </c>
      <c r="H399" s="6"/>
      <c r="I399" s="70"/>
      <c r="J399" s="105"/>
      <c r="K399" s="100"/>
      <c r="L399" s="101"/>
      <c r="M399" s="101"/>
      <c r="N399" s="101"/>
      <c r="O399" s="101"/>
      <c r="P399" s="101"/>
      <c r="Q399" s="101"/>
      <c r="R399" s="101"/>
      <c r="S399" s="101"/>
      <c r="T399" s="101"/>
      <c r="U399" s="101"/>
      <c r="V399" s="101"/>
      <c r="W399" s="101"/>
      <c r="X399" s="101"/>
      <c r="Y399" s="101"/>
      <c r="Z399" s="101"/>
      <c r="AA399" s="101"/>
      <c r="AB399" s="101"/>
      <c r="AC399" s="101"/>
    </row>
    <row r="400">
      <c r="A400" s="4"/>
      <c r="B400" s="4"/>
      <c r="C400" s="4"/>
      <c r="D400" s="4"/>
      <c r="E400" s="4"/>
      <c r="F400" s="178"/>
      <c r="G400" s="178"/>
      <c r="H400" s="178"/>
      <c r="I400" s="70"/>
      <c r="J400" s="71"/>
      <c r="K400" s="71"/>
    </row>
    <row r="401">
      <c r="A401" s="41" t="s">
        <v>1643</v>
      </c>
      <c r="B401" s="4">
        <f>SUM(B329:B400)</f>
        <v>444</v>
      </c>
      <c r="C401" s="4"/>
      <c r="D401" s="4"/>
      <c r="E401" s="75">
        <f>SUM(E328:E400)</f>
        <v>37733329</v>
      </c>
      <c r="F401" s="43"/>
      <c r="G401" s="43"/>
      <c r="H401" s="103" t="s">
        <v>2000</v>
      </c>
      <c r="I401" s="70">
        <f>E329+E330+E331+E332+E335+E339+E342+E345+E348+E353+E357+E358</f>
        <v>6199577</v>
      </c>
      <c r="J401" s="71"/>
      <c r="K401" s="71"/>
    </row>
    <row r="402">
      <c r="A402" s="4"/>
      <c r="B402" s="4"/>
      <c r="C402" s="4"/>
      <c r="D402" s="4"/>
      <c r="E402" s="4"/>
      <c r="F402" s="32"/>
      <c r="G402" s="32"/>
      <c r="H402" s="32"/>
      <c r="I402" s="70"/>
      <c r="J402" s="71"/>
      <c r="K402" s="71"/>
    </row>
    <row r="403">
      <c r="A403" s="72" t="s">
        <v>2002</v>
      </c>
      <c r="B403" s="4">
        <f>B406</f>
        <v>1</v>
      </c>
      <c r="C403" s="4"/>
      <c r="D403" s="4"/>
      <c r="E403" s="4"/>
      <c r="F403" s="32"/>
      <c r="G403" s="32"/>
      <c r="H403" s="32"/>
      <c r="I403" s="70"/>
      <c r="J403" s="71"/>
      <c r="K403" s="71"/>
    </row>
    <row r="404">
      <c r="A404" s="57" t="str">
        <f>Data!A729</f>
        <v>Prague 7th District Council</v>
      </c>
      <c r="B404" s="35">
        <v>1.0</v>
      </c>
      <c r="C404" s="4"/>
      <c r="D404" s="4"/>
      <c r="E404" s="73">
        <f>Data!D729</f>
        <v>44000</v>
      </c>
      <c r="F404" s="47"/>
      <c r="G404" s="47">
        <f>Data!E729</f>
        <v>43606</v>
      </c>
      <c r="H404" s="32"/>
      <c r="I404" s="70"/>
      <c r="J404" s="71"/>
      <c r="K404" s="71"/>
    </row>
    <row r="405">
      <c r="A405" s="4"/>
      <c r="B405" s="4"/>
      <c r="C405" s="4"/>
      <c r="D405" s="4"/>
      <c r="E405" s="4"/>
      <c r="F405" s="32"/>
      <c r="G405" s="32"/>
      <c r="H405" s="32"/>
      <c r="I405" s="70"/>
      <c r="J405" s="71"/>
      <c r="K405" s="71"/>
    </row>
    <row r="406">
      <c r="A406" s="41" t="s">
        <v>1655</v>
      </c>
      <c r="B406" s="4">
        <f>SUM(B404:B405)</f>
        <v>1</v>
      </c>
      <c r="C406" s="4"/>
      <c r="D406" s="4"/>
      <c r="E406" s="75">
        <f>SUM(E403:E405)</f>
        <v>44000</v>
      </c>
      <c r="F406" s="32"/>
      <c r="G406" s="32"/>
      <c r="H406" s="32"/>
      <c r="I406" s="70"/>
      <c r="J406" s="71"/>
      <c r="K406" s="71"/>
    </row>
    <row r="407">
      <c r="A407" s="4"/>
      <c r="B407" s="4"/>
      <c r="C407" s="4"/>
      <c r="D407" s="4"/>
      <c r="E407" s="4"/>
      <c r="F407" s="32"/>
      <c r="G407" s="32"/>
      <c r="H407" s="32"/>
      <c r="I407" s="70"/>
      <c r="J407" s="71"/>
      <c r="K407" s="71"/>
    </row>
    <row r="408">
      <c r="A408" s="72" t="s">
        <v>1660</v>
      </c>
      <c r="B408" s="4">
        <f>B418</f>
        <v>8</v>
      </c>
      <c r="C408" s="4"/>
      <c r="D408" s="4"/>
      <c r="E408" s="4"/>
      <c r="F408" s="32"/>
      <c r="G408" s="32"/>
      <c r="H408" s="32"/>
      <c r="I408" s="70"/>
      <c r="J408" s="71"/>
      <c r="K408" s="71"/>
    </row>
    <row r="409">
      <c r="A409" s="4" t="str">
        <f>Data!A745</f>
        <v>Lyon 1st Arrondissement Council</v>
      </c>
      <c r="B409" s="35">
        <v>1.0</v>
      </c>
      <c r="C409" s="6" t="s">
        <v>1662</v>
      </c>
      <c r="D409" s="4"/>
      <c r="E409" s="73">
        <f>Data!D745</f>
        <v>30423</v>
      </c>
      <c r="F409" s="47"/>
      <c r="G409" s="47">
        <f>Data!E745</f>
        <v>43635</v>
      </c>
      <c r="H409" s="32"/>
      <c r="I409" s="70"/>
      <c r="J409" s="71"/>
      <c r="K409" s="71"/>
    </row>
    <row r="410">
      <c r="A410" s="4" t="str">
        <f>Data!A748</f>
        <v>Mulhouse City Council</v>
      </c>
      <c r="B410" s="35">
        <v>1.0</v>
      </c>
      <c r="C410" s="6" t="s">
        <v>2029</v>
      </c>
      <c r="D410" s="4"/>
      <c r="E410" s="73">
        <f>Data!D748</f>
        <v>110468</v>
      </c>
      <c r="F410" s="47"/>
      <c r="G410" s="47">
        <f>Data!E748</f>
        <v>43594</v>
      </c>
      <c r="H410" s="32"/>
      <c r="I410" s="70"/>
      <c r="J410" s="71"/>
      <c r="K410" s="71"/>
    </row>
    <row r="411">
      <c r="A411" s="4" t="str">
        <f>Data!A757</f>
        <v>Toulouse City Council</v>
      </c>
      <c r="B411" s="35">
        <v>1.0</v>
      </c>
      <c r="C411" s="6" t="s">
        <v>2037</v>
      </c>
      <c r="D411" s="4"/>
      <c r="E411" s="73">
        <f>Data!D757</f>
        <v>482738</v>
      </c>
      <c r="F411" s="47"/>
      <c r="G411" s="47">
        <f>Data!E757</f>
        <v>43630</v>
      </c>
      <c r="H411" s="32"/>
      <c r="I411" s="70"/>
      <c r="J411" s="71"/>
      <c r="K411" s="71"/>
    </row>
    <row r="412">
      <c r="A412" s="4" t="str">
        <f>Data!A755</f>
        <v>Rennes City Council</v>
      </c>
      <c r="B412" s="35">
        <v>1.0</v>
      </c>
      <c r="C412" s="6" t="s">
        <v>2042</v>
      </c>
      <c r="D412" s="4"/>
      <c r="E412" s="73">
        <f>Data!D755</f>
        <v>222104</v>
      </c>
      <c r="F412" s="47"/>
      <c r="G412" s="47">
        <f>Data!E755</f>
        <v>43640</v>
      </c>
      <c r="H412" s="32"/>
      <c r="I412" s="70"/>
      <c r="J412" s="71"/>
      <c r="K412" s="71"/>
    </row>
    <row r="413">
      <c r="A413" s="4" t="str">
        <f>Data!A747</f>
        <v>Montreuil City Council</v>
      </c>
      <c r="B413" s="35">
        <v>1.0</v>
      </c>
      <c r="C413" s="6" t="s">
        <v>2047</v>
      </c>
      <c r="D413" s="4"/>
      <c r="E413" s="73">
        <f>Data!D747</f>
        <v>109235</v>
      </c>
      <c r="F413" s="47"/>
      <c r="G413" s="47">
        <f>Data!E747</f>
        <v>43642</v>
      </c>
      <c r="H413" s="32"/>
      <c r="I413" s="70"/>
      <c r="J413" s="71"/>
      <c r="K413" s="71"/>
    </row>
    <row r="414">
      <c r="A414" s="4" t="str">
        <f>Data!A739</f>
        <v>Balma City Council</v>
      </c>
      <c r="B414" s="35">
        <v>1.0</v>
      </c>
      <c r="C414" s="6" t="s">
        <v>2037</v>
      </c>
      <c r="D414" s="4"/>
      <c r="E414" s="73">
        <f>Data!D739</f>
        <v>16704</v>
      </c>
      <c r="F414" s="47"/>
      <c r="G414" s="47">
        <f>Data!E739</f>
        <v>43650</v>
      </c>
      <c r="H414" s="32"/>
      <c r="I414" s="70"/>
      <c r="J414" s="71"/>
      <c r="K414" s="71"/>
    </row>
    <row r="415">
      <c r="A415" s="4" t="str">
        <f>Data!A750</f>
        <v>New Aquitaine Regional Council</v>
      </c>
      <c r="B415" s="35">
        <v>1.0</v>
      </c>
      <c r="C415" s="6" t="s">
        <v>2058</v>
      </c>
      <c r="D415" s="4"/>
      <c r="E415" s="73">
        <f>Data!D750</f>
        <v>5879144</v>
      </c>
      <c r="F415" s="47"/>
      <c r="G415" s="47">
        <f>Data!E750</f>
        <v>43655</v>
      </c>
      <c r="H415" s="32"/>
      <c r="I415" s="70"/>
      <c r="J415" s="71"/>
      <c r="K415" s="71"/>
    </row>
    <row r="416">
      <c r="A416" s="4" t="str">
        <f>Data!A753</f>
        <v>Council of Paris</v>
      </c>
      <c r="B416" s="35">
        <v>1.0</v>
      </c>
      <c r="C416" s="6" t="s">
        <v>2047</v>
      </c>
      <c r="D416" s="4"/>
      <c r="E416" s="73">
        <f>Data!D753</f>
        <v>2140526</v>
      </c>
      <c r="F416" s="47"/>
      <c r="G416" s="47">
        <f>Data!E753</f>
        <v>43655</v>
      </c>
      <c r="H416" s="32"/>
      <c r="I416" s="70"/>
      <c r="J416" s="71"/>
      <c r="K416" s="71"/>
    </row>
    <row r="417">
      <c r="A417" s="4"/>
      <c r="B417" s="4"/>
      <c r="C417" s="4"/>
      <c r="D417" s="4"/>
      <c r="E417" s="4"/>
      <c r="F417" s="32"/>
      <c r="G417" s="32"/>
      <c r="H417" s="32"/>
      <c r="I417" s="70"/>
      <c r="J417" s="71"/>
      <c r="K417" s="71"/>
    </row>
    <row r="418">
      <c r="A418" s="41" t="s">
        <v>1720</v>
      </c>
      <c r="B418" s="4">
        <f>SUM(B409:B417)</f>
        <v>8</v>
      </c>
      <c r="C418" s="4"/>
      <c r="D418" s="4"/>
      <c r="E418" s="75">
        <f>SUM(E408:E417)</f>
        <v>8991342</v>
      </c>
      <c r="F418" s="32"/>
      <c r="G418" s="32"/>
      <c r="H418" s="32"/>
      <c r="I418" s="70"/>
      <c r="J418" s="71"/>
      <c r="K418" s="71"/>
    </row>
    <row r="419">
      <c r="A419" s="4"/>
      <c r="B419" s="4"/>
      <c r="C419" s="4"/>
      <c r="D419" s="4"/>
      <c r="E419" s="4"/>
      <c r="F419" s="32"/>
      <c r="G419" s="32"/>
      <c r="H419" s="32"/>
      <c r="I419" s="70"/>
      <c r="J419" s="71"/>
      <c r="K419" s="71"/>
    </row>
    <row r="420">
      <c r="A420" s="72" t="s">
        <v>1726</v>
      </c>
      <c r="B420" s="4">
        <f>B459</f>
        <v>37</v>
      </c>
      <c r="C420" s="4"/>
      <c r="D420" s="4"/>
      <c r="E420" s="4"/>
      <c r="F420" s="32"/>
      <c r="G420" s="32"/>
      <c r="H420" s="32"/>
      <c r="I420" s="4"/>
      <c r="J420" s="4"/>
      <c r="K420" s="4"/>
    </row>
    <row r="421">
      <c r="A421" s="4" t="str">
        <f>Data!A807</f>
        <v>Konstanz City Council</v>
      </c>
      <c r="B421" s="35">
        <v>1.0</v>
      </c>
      <c r="C421" s="6" t="s">
        <v>1750</v>
      </c>
      <c r="D421" s="4"/>
      <c r="E421" s="73">
        <f>Data!D807</f>
        <v>85000</v>
      </c>
      <c r="F421" s="47"/>
      <c r="G421" s="47">
        <f>Data!E807</f>
        <v>43587</v>
      </c>
      <c r="H421" s="32"/>
      <c r="I421" s="4"/>
      <c r="J421" s="4"/>
      <c r="K421" s="4"/>
    </row>
    <row r="422">
      <c r="A422" s="4" t="str">
        <f>Data!A816</f>
        <v>Ludwigslust City Council</v>
      </c>
      <c r="B422" s="35">
        <v>1.0</v>
      </c>
      <c r="C422" s="6" t="s">
        <v>1792</v>
      </c>
      <c r="D422" s="4"/>
      <c r="E422" s="73">
        <f>Data!D816</f>
        <v>12000</v>
      </c>
      <c r="F422" s="47"/>
      <c r="G422" s="47">
        <f>Data!E816</f>
        <v>43600</v>
      </c>
      <c r="H422" s="32"/>
      <c r="I422" s="4"/>
      <c r="J422" s="4"/>
      <c r="K422" s="4"/>
    </row>
    <row r="423">
      <c r="A423" s="4" t="str">
        <f>Data!A804</f>
        <v>Kiel City Council</v>
      </c>
      <c r="B423" s="35">
        <v>1.0</v>
      </c>
      <c r="C423" s="6" t="s">
        <v>1732</v>
      </c>
      <c r="D423" s="4"/>
      <c r="E423" s="73">
        <f>Data!D804</f>
        <v>248000</v>
      </c>
      <c r="F423" s="47"/>
      <c r="G423" s="47">
        <f>Data!E804</f>
        <v>43601</v>
      </c>
      <c r="H423" s="32"/>
      <c r="I423" s="4"/>
      <c r="J423" s="4"/>
      <c r="K423" s="4"/>
    </row>
    <row r="424">
      <c r="A424" s="4" t="str">
        <f>Data!A843</f>
        <v>Tönisvorst City Council</v>
      </c>
      <c r="B424" s="35">
        <v>1.0</v>
      </c>
      <c r="C424" s="6" t="s">
        <v>1729</v>
      </c>
      <c r="D424" s="4"/>
      <c r="E424" s="73">
        <f>Data!D843</f>
        <v>29699</v>
      </c>
      <c r="F424" s="47"/>
      <c r="G424" s="47">
        <f>Data!E843</f>
        <v>43601</v>
      </c>
      <c r="H424" s="32"/>
      <c r="I424" s="4"/>
      <c r="J424" s="4"/>
      <c r="K424" s="4"/>
    </row>
    <row r="425">
      <c r="A425" s="4" t="str">
        <f>Data!A796</f>
        <v>Herford City Council</v>
      </c>
      <c r="B425" s="35">
        <v>1.0</v>
      </c>
      <c r="C425" s="6" t="s">
        <v>1729</v>
      </c>
      <c r="D425" s="4"/>
      <c r="E425" s="73">
        <f>Data!D796</f>
        <v>66608</v>
      </c>
      <c r="F425" s="47"/>
      <c r="G425" s="47">
        <f>Data!E796</f>
        <v>43602</v>
      </c>
      <c r="H425" s="32"/>
      <c r="I425" s="4"/>
      <c r="J425" s="4"/>
      <c r="K425" s="4"/>
    </row>
    <row r="426">
      <c r="A426" s="4" t="str">
        <f>Data!A766</f>
        <v>City of Bad Segeberg</v>
      </c>
      <c r="B426" s="35">
        <v>1.0</v>
      </c>
      <c r="C426" s="6" t="s">
        <v>1732</v>
      </c>
      <c r="D426" s="4"/>
      <c r="E426" s="73">
        <f>Data!D766</f>
        <v>17267</v>
      </c>
      <c r="F426" s="47"/>
      <c r="G426" s="47">
        <f>Data!E766</f>
        <v>43606</v>
      </c>
      <c r="H426" s="32"/>
      <c r="I426" s="4"/>
      <c r="J426" s="4"/>
      <c r="K426" s="4"/>
    </row>
    <row r="427">
      <c r="A427" s="4" t="str">
        <f>Data!A826</f>
        <v>Münster City Council</v>
      </c>
      <c r="B427" s="35">
        <v>1.0</v>
      </c>
      <c r="C427" s="6" t="s">
        <v>1729</v>
      </c>
      <c r="D427" s="4"/>
      <c r="E427" s="73">
        <f>Data!D826</f>
        <v>314319</v>
      </c>
      <c r="F427" s="47"/>
      <c r="G427" s="47">
        <f>Data!E826</f>
        <v>43607</v>
      </c>
      <c r="H427" s="32"/>
      <c r="I427" s="4"/>
      <c r="J427" s="4"/>
      <c r="K427" s="4"/>
    </row>
    <row r="428">
      <c r="A428" s="4" t="str">
        <f>Data!A817</f>
        <v>Lübeck City Council</v>
      </c>
      <c r="B428" s="35">
        <v>1.0</v>
      </c>
      <c r="C428" s="6" t="s">
        <v>1732</v>
      </c>
      <c r="D428" s="4"/>
      <c r="E428" s="73">
        <f>Data!D817</f>
        <v>217198</v>
      </c>
      <c r="F428" s="47"/>
      <c r="G428" s="47">
        <f>Data!E817</f>
        <v>43608</v>
      </c>
      <c r="H428" s="32"/>
      <c r="I428" s="4"/>
      <c r="J428" s="4"/>
      <c r="K428" s="4"/>
    </row>
    <row r="429">
      <c r="A429" s="4" t="str">
        <f>Data!A778</f>
        <v>Drensteinfurt Town Council</v>
      </c>
      <c r="B429" s="35">
        <v>1.0</v>
      </c>
      <c r="C429" s="6" t="s">
        <v>1729</v>
      </c>
      <c r="D429" s="4"/>
      <c r="E429" s="73">
        <f>Data!D778</f>
        <v>15542</v>
      </c>
      <c r="F429" s="47"/>
      <c r="G429" s="47">
        <f>Data!E778</f>
        <v>43613</v>
      </c>
      <c r="H429" s="32"/>
      <c r="I429" s="4"/>
      <c r="J429" s="4"/>
      <c r="K429" s="4"/>
    </row>
    <row r="430">
      <c r="A430" s="4" t="str">
        <f>Data!A842</f>
        <v>Telgte Town Council</v>
      </c>
      <c r="B430" s="35">
        <v>1.0</v>
      </c>
      <c r="C430" s="6" t="s">
        <v>1729</v>
      </c>
      <c r="D430" s="4"/>
      <c r="E430" s="73">
        <f>Data!D842</f>
        <v>19925</v>
      </c>
      <c r="F430" s="47"/>
      <c r="G430" s="47">
        <f>Data!E842</f>
        <v>43613</v>
      </c>
      <c r="H430" s="32"/>
      <c r="I430" s="4"/>
      <c r="J430" s="4"/>
      <c r="K430" s="4"/>
    </row>
    <row r="431">
      <c r="A431" s="4" t="str">
        <f>Data!A785</f>
        <v>Erlangen City Council</v>
      </c>
      <c r="B431" s="35">
        <v>1.0</v>
      </c>
      <c r="C431" s="6" t="s">
        <v>1783</v>
      </c>
      <c r="D431" s="4"/>
      <c r="E431" s="73">
        <f>Data!D785</f>
        <v>111552</v>
      </c>
      <c r="F431" s="47"/>
      <c r="G431" s="47">
        <f>Data!E785</f>
        <v>43614</v>
      </c>
      <c r="H431" s="32"/>
      <c r="I431" s="4"/>
      <c r="J431" s="4"/>
      <c r="K431" s="4"/>
    </row>
    <row r="432">
      <c r="A432" s="4" t="str">
        <f>Data!A769</f>
        <v>Bochum City Council</v>
      </c>
      <c r="B432" s="35">
        <v>1.0</v>
      </c>
      <c r="C432" s="6" t="s">
        <v>1729</v>
      </c>
      <c r="D432" s="4"/>
      <c r="E432" s="73">
        <f>Data!D769</f>
        <v>364628</v>
      </c>
      <c r="F432" s="47"/>
      <c r="G432" s="47">
        <f>Data!E769</f>
        <v>43622</v>
      </c>
      <c r="H432" s="32"/>
      <c r="I432" s="4"/>
      <c r="J432" s="4"/>
      <c r="K432" s="4"/>
    </row>
    <row r="433">
      <c r="A433" s="4" t="str">
        <f>Data!A821</f>
        <v>Marl City Council</v>
      </c>
      <c r="B433" s="35">
        <v>1.0</v>
      </c>
      <c r="C433" s="6" t="s">
        <v>1729</v>
      </c>
      <c r="D433" s="4"/>
      <c r="E433" s="73">
        <f>Data!D821</f>
        <v>83695</v>
      </c>
      <c r="F433" s="47"/>
      <c r="G433" s="47">
        <f>Data!E821</f>
        <v>43622</v>
      </c>
      <c r="H433" s="32"/>
      <c r="I433" s="4"/>
      <c r="J433" s="4"/>
      <c r="K433" s="4"/>
    </row>
    <row r="434">
      <c r="A434" s="4" t="str">
        <f>Data!A829</f>
        <v>Ostbevern Council</v>
      </c>
      <c r="B434" s="35">
        <v>1.0</v>
      </c>
      <c r="C434" s="6" t="s">
        <v>1729</v>
      </c>
      <c r="D434" s="4"/>
      <c r="E434" s="73">
        <f>Data!D829</f>
        <v>10926</v>
      </c>
      <c r="F434" s="47"/>
      <c r="G434" s="47">
        <f>Data!E829</f>
        <v>43622</v>
      </c>
      <c r="H434" s="32"/>
      <c r="I434" s="4"/>
      <c r="J434" s="4"/>
      <c r="K434" s="4"/>
    </row>
    <row r="435">
      <c r="A435" s="4" t="str">
        <f>Data!A799</f>
        <v>Horstmar Council</v>
      </c>
      <c r="B435" s="35">
        <v>1.0</v>
      </c>
      <c r="C435" s="6" t="s">
        <v>1729</v>
      </c>
      <c r="D435" s="4"/>
      <c r="E435" s="73">
        <f>Data!D799</f>
        <v>6420</v>
      </c>
      <c r="F435" s="47"/>
      <c r="G435" s="47">
        <f>Data!E799</f>
        <v>43623</v>
      </c>
      <c r="H435" s="32"/>
      <c r="I435" s="4"/>
      <c r="J435" s="4"/>
      <c r="K435" s="4"/>
    </row>
    <row r="436">
      <c r="A436" s="4" t="str">
        <f>Data!A837</f>
        <v>Saarbrücken City Council</v>
      </c>
      <c r="B436" s="35">
        <v>1.0</v>
      </c>
      <c r="C436" s="6" t="s">
        <v>1897</v>
      </c>
      <c r="D436" s="4"/>
      <c r="E436" s="73">
        <f>Data!D837</f>
        <v>180741</v>
      </c>
      <c r="F436" s="47"/>
      <c r="G436" s="47">
        <f>Data!E837</f>
        <v>43634</v>
      </c>
      <c r="H436" s="32"/>
      <c r="I436" s="4"/>
      <c r="J436" s="4"/>
      <c r="K436" s="4"/>
    </row>
    <row r="437">
      <c r="A437" s="4" t="str">
        <f>Data!A765</f>
        <v>Aachen City Council</v>
      </c>
      <c r="B437" s="35">
        <v>1.0</v>
      </c>
      <c r="C437" s="6" t="s">
        <v>1729</v>
      </c>
      <c r="D437" s="4"/>
      <c r="E437" s="73">
        <f>Data!D765</f>
        <v>246000</v>
      </c>
      <c r="F437" s="47"/>
      <c r="G437" s="47">
        <f>Data!E765</f>
        <v>43635</v>
      </c>
      <c r="H437" s="32"/>
      <c r="I437" s="4"/>
      <c r="J437" s="4"/>
      <c r="K437" s="4"/>
    </row>
    <row r="438">
      <c r="A438" s="4" t="str">
        <f>Data!A805</f>
        <v>Kleve City Council</v>
      </c>
      <c r="B438" s="35">
        <v>1.0</v>
      </c>
      <c r="C438" s="6" t="s">
        <v>1729</v>
      </c>
      <c r="D438" s="4"/>
      <c r="E438" s="73">
        <f>Data!D805</f>
        <v>51320</v>
      </c>
      <c r="F438" s="47"/>
      <c r="G438" s="47">
        <f>Data!E805</f>
        <v>43642</v>
      </c>
      <c r="H438" s="32"/>
      <c r="I438" s="4"/>
      <c r="J438" s="4"/>
      <c r="K438" s="4"/>
    </row>
    <row r="439">
      <c r="A439" s="4" t="str">
        <f>Data!A836</f>
        <v>Rüsselsheim City Council</v>
      </c>
      <c r="B439" s="35">
        <v>1.0</v>
      </c>
      <c r="C439" s="6" t="s">
        <v>1747</v>
      </c>
      <c r="D439" s="4"/>
      <c r="E439" s="73">
        <f>Data!D836</f>
        <v>64922</v>
      </c>
      <c r="F439" s="47"/>
      <c r="G439" s="47">
        <f>Data!E836</f>
        <v>43643</v>
      </c>
      <c r="H439" s="32"/>
      <c r="I439" s="4"/>
      <c r="J439" s="4"/>
      <c r="K439" s="4"/>
    </row>
    <row r="440">
      <c r="A440" s="4" t="str">
        <f>Data!A853</f>
        <v>Wiesbaden City Council</v>
      </c>
      <c r="B440" s="35">
        <v>1.0</v>
      </c>
      <c r="C440" s="6" t="s">
        <v>1747</v>
      </c>
      <c r="D440" s="4"/>
      <c r="E440" s="73">
        <f>Data!D853</f>
        <v>278654</v>
      </c>
      <c r="F440" s="47"/>
      <c r="G440" s="47">
        <f>Data!E853</f>
        <v>43643</v>
      </c>
      <c r="H440" s="32"/>
      <c r="I440" s="4"/>
      <c r="J440" s="4"/>
      <c r="K440" s="4"/>
    </row>
    <row r="441">
      <c r="A441" s="4" t="str">
        <f>Data!A772</f>
        <v>Brachttal Municipal Council</v>
      </c>
      <c r="B441" s="35">
        <v>1.0</v>
      </c>
      <c r="C441" s="6" t="s">
        <v>1747</v>
      </c>
      <c r="D441" s="4"/>
      <c r="E441" s="73">
        <f>Data!D772</f>
        <v>5138</v>
      </c>
      <c r="F441" s="47"/>
      <c r="G441" s="47">
        <f>Data!E772</f>
        <v>43644</v>
      </c>
      <c r="H441" s="32"/>
      <c r="I441" s="4"/>
      <c r="J441" s="4"/>
      <c r="K441" s="4"/>
    </row>
    <row r="442">
      <c r="A442" s="4" t="str">
        <f>Data!A820</f>
        <v>Marburg City Council</v>
      </c>
      <c r="B442" s="35">
        <v>1.0</v>
      </c>
      <c r="C442" s="6" t="s">
        <v>1747</v>
      </c>
      <c r="D442" s="4"/>
      <c r="E442" s="73">
        <f>Data!D820</f>
        <v>76226</v>
      </c>
      <c r="F442" s="47"/>
      <c r="G442" s="47">
        <f>Data!E820</f>
        <v>43644</v>
      </c>
      <c r="H442" s="32"/>
      <c r="I442" s="4"/>
      <c r="J442" s="4"/>
      <c r="K442" s="4"/>
    </row>
    <row r="443">
      <c r="A443" s="4" t="str">
        <f>Data!A771</f>
        <v>Bottrop City Council</v>
      </c>
      <c r="B443" s="35">
        <v>1.0</v>
      </c>
      <c r="C443" s="6" t="s">
        <v>1729</v>
      </c>
      <c r="D443" s="4"/>
      <c r="E443" s="73">
        <f>Data!D771</f>
        <v>117364</v>
      </c>
      <c r="F443" s="47"/>
      <c r="G443" s="47">
        <f>Data!E771</f>
        <v>43648</v>
      </c>
      <c r="H443" s="32"/>
      <c r="I443" s="4"/>
      <c r="J443" s="4"/>
      <c r="K443" s="4"/>
    </row>
    <row r="444">
      <c r="A444" s="4" t="str">
        <f>Data!A770</f>
        <v>Bonn City Council</v>
      </c>
      <c r="B444" s="35">
        <v>1.0</v>
      </c>
      <c r="C444" s="6" t="s">
        <v>1729</v>
      </c>
      <c r="D444" s="4"/>
      <c r="E444" s="73">
        <f>Data!D770</f>
        <v>325490</v>
      </c>
      <c r="F444" s="47"/>
      <c r="G444" s="47">
        <f>Data!E770</f>
        <v>43650</v>
      </c>
      <c r="H444" s="32"/>
      <c r="I444" s="4"/>
      <c r="J444" s="4"/>
      <c r="K444" s="4"/>
    </row>
    <row r="445">
      <c r="A445" s="4" t="str">
        <f>Data!A780</f>
        <v>Düsseldorf City Council</v>
      </c>
      <c r="B445" s="35">
        <v>1.0</v>
      </c>
      <c r="C445" s="6" t="s">
        <v>1729</v>
      </c>
      <c r="D445" s="4"/>
      <c r="E445" s="73">
        <f>Data!D780</f>
        <v>617280</v>
      </c>
      <c r="F445" s="47"/>
      <c r="G445" s="47">
        <f>Data!E780</f>
        <v>43650</v>
      </c>
      <c r="H445" s="32"/>
      <c r="I445" s="4"/>
      <c r="J445" s="4"/>
      <c r="K445" s="4"/>
    </row>
    <row r="446">
      <c r="A446" s="4" t="str">
        <f>Data!A795</f>
        <v>Herdecke Town Council</v>
      </c>
      <c r="B446" s="35">
        <v>1.0</v>
      </c>
      <c r="C446" s="6" t="s">
        <v>1729</v>
      </c>
      <c r="D446" s="4"/>
      <c r="E446" s="73">
        <f>Data!D795</f>
        <v>22836</v>
      </c>
      <c r="F446" s="47"/>
      <c r="G446" s="47">
        <f>Data!E795</f>
        <v>43650</v>
      </c>
      <c r="H446" s="32"/>
      <c r="I446" s="4"/>
      <c r="J446" s="4"/>
      <c r="K446" s="4"/>
    </row>
    <row r="447">
      <c r="A447" s="4" t="str">
        <f>Data!A794</f>
        <v>Hennef Town Council</v>
      </c>
      <c r="B447" s="35">
        <v>1.0</v>
      </c>
      <c r="C447" s="6" t="s">
        <v>1729</v>
      </c>
      <c r="D447" s="4"/>
      <c r="E447" s="73">
        <f>Data!D794</f>
        <v>47293</v>
      </c>
      <c r="F447" s="47"/>
      <c r="G447" s="47">
        <f>Data!E794</f>
        <v>43653</v>
      </c>
      <c r="H447" s="32"/>
      <c r="I447" s="4"/>
      <c r="J447" s="4"/>
      <c r="K447" s="4"/>
    </row>
    <row r="448">
      <c r="A448" s="4" t="str">
        <f>Data!A777</f>
        <v>Cologne City Council</v>
      </c>
      <c r="B448" s="35">
        <v>1.0</v>
      </c>
      <c r="C448" s="6" t="s">
        <v>1729</v>
      </c>
      <c r="D448" s="4"/>
      <c r="E448" s="73">
        <f>Data!D777</f>
        <v>1080394</v>
      </c>
      <c r="F448" s="47"/>
      <c r="G448" s="47">
        <f>Data!E777</f>
        <v>43655</v>
      </c>
      <c r="H448" s="32"/>
      <c r="I448" s="4"/>
      <c r="J448" s="4"/>
      <c r="K448" s="4"/>
    </row>
    <row r="449">
      <c r="A449" s="4" t="str">
        <f>Data!A792</f>
        <v>Hamm City Council</v>
      </c>
      <c r="B449" s="35">
        <v>1.0</v>
      </c>
      <c r="C449" s="6" t="s">
        <v>1729</v>
      </c>
      <c r="D449" s="4"/>
      <c r="E449" s="73">
        <f>Data!D792</f>
        <v>179397</v>
      </c>
      <c r="F449" s="47"/>
      <c r="G449" s="47">
        <f>Data!E792</f>
        <v>43655</v>
      </c>
      <c r="H449" s="32"/>
      <c r="I449" s="4"/>
      <c r="J449" s="4"/>
      <c r="K449" s="4"/>
    </row>
    <row r="450">
      <c r="A450" s="4" t="str">
        <f>Data!A798</f>
        <v>Herzogenrath City Council</v>
      </c>
      <c r="B450" s="35">
        <v>1.0</v>
      </c>
      <c r="C450" s="6" t="s">
        <v>1729</v>
      </c>
      <c r="D450" s="4"/>
      <c r="E450" s="73">
        <f>Data!D798</f>
        <v>46462</v>
      </c>
      <c r="F450" s="47"/>
      <c r="G450" s="47">
        <f>Data!E798</f>
        <v>43655</v>
      </c>
      <c r="H450" s="32"/>
      <c r="I450" s="4"/>
      <c r="J450" s="4"/>
      <c r="K450" s="4"/>
    </row>
    <row r="451">
      <c r="A451" s="4" t="str">
        <f>Data!A848</f>
        <v>Voerde Town Council</v>
      </c>
      <c r="B451" s="35">
        <v>1.0</v>
      </c>
      <c r="C451" s="6" t="s">
        <v>1729</v>
      </c>
      <c r="D451" s="4"/>
      <c r="E451" s="73">
        <f>Data!D848</f>
        <v>36268</v>
      </c>
      <c r="F451" s="47"/>
      <c r="G451" s="47">
        <f>Data!E848</f>
        <v>43655</v>
      </c>
      <c r="H451" s="32"/>
      <c r="I451" s="4"/>
      <c r="J451" s="4"/>
      <c r="K451" s="4"/>
    </row>
    <row r="452">
      <c r="A452" s="4" t="str">
        <f>Data!A849</f>
        <v>Warstein City Council</v>
      </c>
      <c r="B452" s="35">
        <v>1.0</v>
      </c>
      <c r="C452" s="6" t="s">
        <v>1729</v>
      </c>
      <c r="D452" s="4"/>
      <c r="E452" s="73">
        <f>Data!D849</f>
        <v>24898</v>
      </c>
      <c r="F452" s="47"/>
      <c r="G452" s="47">
        <f>Data!E849</f>
        <v>43655</v>
      </c>
      <c r="H452" s="32"/>
      <c r="I452" s="4"/>
      <c r="J452" s="4"/>
      <c r="K452" s="4"/>
    </row>
    <row r="453">
      <c r="A453" s="4" t="str">
        <f>Data!A838</f>
        <v>Schwerte City Council</v>
      </c>
      <c r="B453" s="35">
        <v>1.0</v>
      </c>
      <c r="C453" s="6" t="s">
        <v>1729</v>
      </c>
      <c r="D453" s="4"/>
      <c r="E453" s="73">
        <f>Data!D838</f>
        <v>46641</v>
      </c>
      <c r="F453" s="47"/>
      <c r="G453" s="47">
        <f>Data!E838</f>
        <v>43656</v>
      </c>
      <c r="H453" s="32"/>
      <c r="I453" s="4"/>
      <c r="J453" s="4"/>
      <c r="K453" s="4"/>
    </row>
    <row r="454">
      <c r="A454" s="4" t="str">
        <f>Data!A768</f>
        <v>Bielefeld City Council</v>
      </c>
      <c r="B454" s="35">
        <v>1.0</v>
      </c>
      <c r="C454" s="6" t="s">
        <v>1729</v>
      </c>
      <c r="D454" s="4"/>
      <c r="E454" s="73">
        <f>Data!D768</f>
        <v>332552</v>
      </c>
      <c r="F454" s="47"/>
      <c r="G454" s="47">
        <f>Data!E768</f>
        <v>43657</v>
      </c>
      <c r="H454" s="32"/>
      <c r="I454" s="4"/>
      <c r="J454" s="4"/>
      <c r="K454" s="4"/>
    </row>
    <row r="455">
      <c r="A455" s="4" t="str">
        <f>Data!A773</f>
        <v>Buhl City Council</v>
      </c>
      <c r="B455" s="35">
        <v>1.0</v>
      </c>
      <c r="C455" s="6" t="s">
        <v>1750</v>
      </c>
      <c r="D455" s="4"/>
      <c r="E455" s="73">
        <f>Data!D773</f>
        <v>29000</v>
      </c>
      <c r="F455" s="47"/>
      <c r="G455" s="47">
        <f>Data!E773</f>
        <v>43657</v>
      </c>
      <c r="H455" s="32"/>
      <c r="I455" s="4"/>
      <c r="J455" s="4"/>
      <c r="K455" s="4"/>
    </row>
    <row r="456">
      <c r="A456" s="4" t="str">
        <f>Data!A787</f>
        <v>Gelsenkirchen City Council</v>
      </c>
      <c r="B456" s="35">
        <v>1.0</v>
      </c>
      <c r="C456" s="6" t="s">
        <v>1729</v>
      </c>
      <c r="D456" s="4"/>
      <c r="E456" s="73">
        <f>Data!D787</f>
        <v>260305</v>
      </c>
      <c r="F456" s="47"/>
      <c r="G456" s="47">
        <f>Data!E787</f>
        <v>43657</v>
      </c>
      <c r="H456" s="32"/>
      <c r="I456" s="4"/>
      <c r="J456" s="4"/>
      <c r="K456" s="4"/>
    </row>
    <row r="457">
      <c r="A457" s="4" t="str">
        <f>Data!A803</f>
        <v>Karlsruhe City Council</v>
      </c>
      <c r="B457" s="35">
        <v>1.0</v>
      </c>
      <c r="C457" s="6" t="s">
        <v>1750</v>
      </c>
      <c r="D457" s="4"/>
      <c r="E457" s="73">
        <f>Data!D803</f>
        <v>311919</v>
      </c>
      <c r="F457" s="47"/>
      <c r="G457" s="47">
        <f>Data!E803</f>
        <v>43662</v>
      </c>
      <c r="H457" s="32"/>
      <c r="I457" s="4"/>
      <c r="J457" s="4"/>
      <c r="K457" s="4"/>
    </row>
    <row r="458">
      <c r="A458" s="4"/>
      <c r="B458" s="4"/>
      <c r="C458" s="4"/>
      <c r="D458" s="4"/>
      <c r="E458" s="4"/>
      <c r="F458" s="32"/>
      <c r="G458" s="32"/>
      <c r="H458" s="32"/>
      <c r="I458" s="4"/>
      <c r="J458" s="4"/>
      <c r="K458" s="4"/>
    </row>
    <row r="459">
      <c r="A459" s="41" t="s">
        <v>1941</v>
      </c>
      <c r="B459" s="4">
        <f>SUM(B421:B458)</f>
        <v>37</v>
      </c>
      <c r="C459" s="4"/>
      <c r="D459" s="73"/>
      <c r="E459" s="75">
        <f>SUM(E420:E458)</f>
        <v>5983879</v>
      </c>
      <c r="F459" s="32"/>
      <c r="G459" s="32"/>
      <c r="H459" s="32"/>
      <c r="I459" s="4"/>
      <c r="J459" s="4"/>
      <c r="K459" s="4"/>
    </row>
    <row r="460">
      <c r="A460" s="4"/>
      <c r="B460" s="4"/>
      <c r="C460" s="4"/>
      <c r="D460" s="4"/>
      <c r="E460" s="4"/>
      <c r="F460" s="32"/>
      <c r="G460" s="32"/>
      <c r="H460" s="32"/>
      <c r="I460" s="4"/>
      <c r="J460" s="4"/>
      <c r="K460" s="4"/>
    </row>
    <row r="461">
      <c r="A461" s="72" t="s">
        <v>1960</v>
      </c>
      <c r="B461" s="4">
        <f>B477</f>
        <v>12</v>
      </c>
      <c r="C461" s="4"/>
      <c r="D461" s="4"/>
      <c r="E461" s="4"/>
      <c r="F461" s="32"/>
      <c r="G461" s="32"/>
      <c r="H461" s="32"/>
      <c r="I461" s="4"/>
      <c r="J461" s="4"/>
      <c r="K461" s="4"/>
    </row>
    <row r="462">
      <c r="A462" s="6" t="str">
        <f>Data!A887</f>
        <v>Wicklow County Council</v>
      </c>
      <c r="B462" s="35">
        <v>1.0</v>
      </c>
      <c r="C462" s="4"/>
      <c r="D462" s="4"/>
      <c r="E462" s="73">
        <f>Data!D887</f>
        <v>142425</v>
      </c>
      <c r="F462" s="47"/>
      <c r="G462" s="47">
        <f>Data!E887</f>
        <v>43584</v>
      </c>
      <c r="H462" s="32"/>
      <c r="I462" s="4"/>
      <c r="J462" s="4"/>
      <c r="K462" s="4"/>
    </row>
    <row r="463">
      <c r="A463" s="6" t="str">
        <f>Data!A875</f>
        <v>Republic of Ireland (Eire)</v>
      </c>
      <c r="B463" s="35">
        <v>1.0</v>
      </c>
      <c r="C463" s="4"/>
      <c r="D463" s="4"/>
      <c r="E463" s="73">
        <f>Data!D875</f>
        <v>4894244</v>
      </c>
      <c r="F463" s="47"/>
      <c r="G463" s="47">
        <f>Data!E875</f>
        <v>43594</v>
      </c>
      <c r="H463" s="32"/>
      <c r="I463" s="4"/>
      <c r="J463" s="4"/>
      <c r="K463" s="4"/>
    </row>
    <row r="464">
      <c r="A464" s="97" t="s">
        <v>2234</v>
      </c>
      <c r="B464" s="46" t="s">
        <v>503</v>
      </c>
      <c r="C464" s="4"/>
      <c r="D464" s="4"/>
      <c r="E464" s="109">
        <v>-142425.0</v>
      </c>
      <c r="F464" s="32"/>
      <c r="G464" s="46" t="s">
        <v>503</v>
      </c>
      <c r="H464" s="32"/>
      <c r="I464" s="4"/>
      <c r="J464" s="4"/>
      <c r="K464" s="4"/>
    </row>
    <row r="465">
      <c r="A465" s="96" t="s">
        <v>2235</v>
      </c>
      <c r="B465" s="46" t="s">
        <v>503</v>
      </c>
      <c r="C465" s="4"/>
      <c r="D465" s="4"/>
      <c r="E465" s="46" t="s">
        <v>503</v>
      </c>
      <c r="F465" s="32"/>
      <c r="G465" s="46" t="s">
        <v>503</v>
      </c>
      <c r="H465" s="32"/>
      <c r="I465" s="98">
        <f>sum(E463:E464)</f>
        <v>4751819</v>
      </c>
      <c r="J465" s="4"/>
      <c r="K465" s="4"/>
    </row>
    <row r="466">
      <c r="A466" s="4" t="str">
        <f>Data!A872</f>
        <v>Dublin City Council</v>
      </c>
      <c r="B466" s="35">
        <v>1.0</v>
      </c>
      <c r="C466" s="4"/>
      <c r="D466" s="4"/>
      <c r="E466" s="102" t="s">
        <v>2236</v>
      </c>
      <c r="F466" s="47"/>
      <c r="G466" s="47">
        <f>Data!E872</f>
        <v>43598</v>
      </c>
      <c r="H466" s="32"/>
      <c r="I466" s="70">
        <f>Data!D872</f>
        <v>554554</v>
      </c>
      <c r="J466" s="4"/>
      <c r="K466" s="4"/>
    </row>
    <row r="467">
      <c r="A467" s="4" t="str">
        <f>Data!A873</f>
        <v>Dún Laoghaire-Rathdown County Council</v>
      </c>
      <c r="B467" s="35">
        <v>1.0</v>
      </c>
      <c r="C467" s="4"/>
      <c r="D467" s="4"/>
      <c r="E467" s="102" t="s">
        <v>2240</v>
      </c>
      <c r="F467" s="47"/>
      <c r="G467" s="47">
        <f>Data!E873</f>
        <v>43598</v>
      </c>
      <c r="H467" s="32"/>
      <c r="I467" s="70">
        <f>Data!D873</f>
        <v>218018</v>
      </c>
      <c r="J467" s="4"/>
      <c r="K467" s="4"/>
    </row>
    <row r="468">
      <c r="A468" s="4" t="str">
        <f>Data!A874</f>
        <v>Fingal County Council</v>
      </c>
      <c r="B468" s="35">
        <v>1.0</v>
      </c>
      <c r="C468" s="4"/>
      <c r="D468" s="4"/>
      <c r="E468" s="102" t="s">
        <v>2242</v>
      </c>
      <c r="F468" s="47"/>
      <c r="G468" s="47">
        <f>Data!E874</f>
        <v>43598</v>
      </c>
      <c r="H468" s="32"/>
      <c r="I468" s="70">
        <f>Data!D874</f>
        <v>296214</v>
      </c>
      <c r="J468" s="4"/>
      <c r="K468" s="4"/>
    </row>
    <row r="469">
      <c r="A469" s="4" t="str">
        <f>Data!A871</f>
        <v>Cork City Council</v>
      </c>
      <c r="B469" s="35">
        <v>1.0</v>
      </c>
      <c r="C469" s="4"/>
      <c r="D469" s="4"/>
      <c r="E469" s="102" t="s">
        <v>2243</v>
      </c>
      <c r="F469" s="47"/>
      <c r="G469" s="47">
        <f>Data!E871</f>
        <v>43626</v>
      </c>
      <c r="H469" s="32"/>
      <c r="I469" s="70">
        <f>Data!D871</f>
        <v>210000</v>
      </c>
      <c r="J469" s="4"/>
      <c r="K469" s="4"/>
    </row>
    <row r="470">
      <c r="A470" s="4" t="str">
        <f>Data!A884</f>
        <v>Tipperary County Council</v>
      </c>
      <c r="B470" s="35">
        <v>1.0</v>
      </c>
      <c r="C470" s="4"/>
      <c r="D470" s="4"/>
      <c r="E470" s="102" t="s">
        <v>2244</v>
      </c>
      <c r="F470" s="47"/>
      <c r="G470" s="47">
        <f>Data!E884</f>
        <v>43598</v>
      </c>
      <c r="H470" s="32"/>
      <c r="I470" s="70">
        <f>Data!D884</f>
        <v>159553</v>
      </c>
      <c r="J470" s="4"/>
      <c r="K470" s="4"/>
    </row>
    <row r="471">
      <c r="A471" s="4" t="str">
        <f>Data!A878</f>
        <v>Kilkenny County Council</v>
      </c>
      <c r="B471" s="35">
        <v>1.0</v>
      </c>
      <c r="C471" s="4"/>
      <c r="D471" s="4"/>
      <c r="E471" s="102" t="s">
        <v>2245</v>
      </c>
      <c r="F471" s="47"/>
      <c r="G471" s="47">
        <f>Data!E878</f>
        <v>43633</v>
      </c>
      <c r="H471" s="32"/>
      <c r="I471" s="70">
        <f>Data!D878</f>
        <v>26512</v>
      </c>
      <c r="J471" s="4"/>
      <c r="K471" s="4"/>
    </row>
    <row r="472">
      <c r="A472" s="4" t="str">
        <f>Data!A876</f>
        <v>Kerry County Council</v>
      </c>
      <c r="B472" s="35">
        <v>1.0</v>
      </c>
      <c r="C472" s="4"/>
      <c r="D472" s="4"/>
      <c r="E472" s="102" t="s">
        <v>2246</v>
      </c>
      <c r="F472" s="47"/>
      <c r="G472" s="47">
        <f>Data!E876</f>
        <v>43636</v>
      </c>
      <c r="H472" s="32"/>
      <c r="I472" s="70">
        <f>Data!D876</f>
        <v>147707</v>
      </c>
      <c r="J472" s="4"/>
      <c r="K472" s="4"/>
    </row>
    <row r="473">
      <c r="A473" s="4" t="str">
        <f>Data!A877</f>
        <v>Kildare County Council</v>
      </c>
      <c r="B473" s="35">
        <v>1.0</v>
      </c>
      <c r="C473" s="4"/>
      <c r="D473" s="4"/>
      <c r="E473" s="102" t="s">
        <v>2247</v>
      </c>
      <c r="F473" s="47"/>
      <c r="G473" s="47">
        <f>Data!E877</f>
        <v>43640</v>
      </c>
      <c r="H473" s="32"/>
      <c r="I473" s="70">
        <f>Data!D877</f>
        <v>222504</v>
      </c>
      <c r="J473" s="4"/>
      <c r="K473" s="4"/>
    </row>
    <row r="474">
      <c r="A474" s="4" t="str">
        <f>Data!A883</f>
        <v>Roscommon County Council</v>
      </c>
      <c r="B474" s="35">
        <v>1.0</v>
      </c>
      <c r="C474" s="4"/>
      <c r="D474" s="4"/>
      <c r="E474" s="102" t="s">
        <v>2248</v>
      </c>
      <c r="F474" s="47"/>
      <c r="G474" s="47">
        <f>Data!E883</f>
        <v>43641</v>
      </c>
      <c r="H474" s="32"/>
      <c r="I474" s="70">
        <f>Data!D883</f>
        <v>64544</v>
      </c>
      <c r="J474" s="4"/>
      <c r="K474" s="4"/>
    </row>
    <row r="475">
      <c r="A475" s="4" t="str">
        <f>Data!A881</f>
        <v>Meath County Council</v>
      </c>
      <c r="B475" s="35">
        <v>1.0</v>
      </c>
      <c r="C475" s="4"/>
      <c r="D475" s="4"/>
      <c r="E475" s="102" t="s">
        <v>2249</v>
      </c>
      <c r="F475" s="47"/>
      <c r="G475" s="47">
        <f>Data!E881</f>
        <v>43647</v>
      </c>
      <c r="H475" s="32"/>
      <c r="I475" s="70">
        <f>Data!D881</f>
        <v>195044</v>
      </c>
      <c r="J475" s="4"/>
      <c r="K475" s="4"/>
    </row>
    <row r="476">
      <c r="A476" s="4"/>
      <c r="B476" s="4"/>
      <c r="C476" s="4"/>
      <c r="D476" s="4"/>
      <c r="E476" s="4"/>
      <c r="F476" s="32"/>
      <c r="G476" s="32"/>
      <c r="H476" s="32"/>
      <c r="I476" s="70"/>
      <c r="J476" s="4"/>
      <c r="K476" s="4"/>
    </row>
    <row r="477">
      <c r="A477" s="41" t="s">
        <v>2001</v>
      </c>
      <c r="B477" s="4">
        <f>SUM(B462:B476)</f>
        <v>12</v>
      </c>
      <c r="C477" s="4"/>
      <c r="D477" s="4"/>
      <c r="E477" s="75">
        <f>SUM(E461:E476)</f>
        <v>4894244</v>
      </c>
      <c r="F477" s="32"/>
      <c r="G477" s="32"/>
      <c r="H477" s="32"/>
      <c r="I477" s="70"/>
      <c r="J477" s="4"/>
      <c r="K477" s="4"/>
    </row>
    <row r="478">
      <c r="A478" s="4"/>
      <c r="B478" s="4"/>
      <c r="C478" s="4"/>
      <c r="D478" s="4"/>
      <c r="E478" s="4"/>
      <c r="F478" s="32"/>
      <c r="G478" s="32"/>
      <c r="H478" s="32"/>
      <c r="I478" s="4"/>
      <c r="J478" s="4"/>
      <c r="K478" s="4"/>
    </row>
    <row r="479">
      <c r="A479" s="72" t="s">
        <v>2003</v>
      </c>
      <c r="B479" s="4">
        <f>B500</f>
        <v>17</v>
      </c>
      <c r="D479" s="4"/>
      <c r="E479" s="4"/>
      <c r="F479" s="32"/>
      <c r="G479" s="32"/>
      <c r="H479" s="32"/>
      <c r="I479" s="4"/>
      <c r="J479" s="4"/>
      <c r="K479" s="4"/>
    </row>
    <row r="480">
      <c r="A480" s="4" t="str">
        <f>Data!A892</f>
        <v>Acri City Council</v>
      </c>
      <c r="B480" s="35">
        <v>1.0</v>
      </c>
      <c r="C480" s="6" t="s">
        <v>2005</v>
      </c>
      <c r="D480" s="4"/>
      <c r="E480" s="73">
        <f>Data!D892</f>
        <v>20623</v>
      </c>
      <c r="F480" s="47"/>
      <c r="G480" s="47">
        <f>Data!E892</f>
        <v>43584</v>
      </c>
      <c r="H480" s="32"/>
      <c r="I480" s="4"/>
      <c r="J480" s="4"/>
      <c r="K480" s="4"/>
    </row>
    <row r="481">
      <c r="A481" s="4" t="str">
        <f>Data!A928</f>
        <v>Milan City Council</v>
      </c>
      <c r="B481" s="35">
        <v>1.0</v>
      </c>
      <c r="C481" s="6" t="s">
        <v>2008</v>
      </c>
      <c r="D481" s="4"/>
      <c r="E481" s="73">
        <f>Data!D928</f>
        <v>1395274</v>
      </c>
      <c r="F481" s="47"/>
      <c r="G481" s="47">
        <f>Data!E928</f>
        <v>43605</v>
      </c>
      <c r="H481" s="32"/>
      <c r="I481" s="4"/>
      <c r="J481" s="4"/>
      <c r="K481" s="4"/>
    </row>
    <row r="482">
      <c r="A482" s="4" t="str">
        <f>Data!A897</f>
        <v>Aosta City Council</v>
      </c>
      <c r="B482" s="35">
        <v>1.0</v>
      </c>
      <c r="C482" s="6" t="s">
        <v>2250</v>
      </c>
      <c r="D482" s="4"/>
      <c r="E482" s="73">
        <f>Data!D897</f>
        <v>34082</v>
      </c>
      <c r="F482" s="47"/>
      <c r="G482" s="47">
        <f>Data!E897</f>
        <v>43608</v>
      </c>
      <c r="H482" s="32"/>
      <c r="I482" s="4"/>
      <c r="J482" s="4"/>
      <c r="K482" s="4"/>
    </row>
    <row r="483">
      <c r="A483" s="4" t="str">
        <f>Data!A931</f>
        <v>Naples Metropolitan City Council</v>
      </c>
      <c r="B483" s="35">
        <v>1.0</v>
      </c>
      <c r="C483" s="6" t="s">
        <v>2096</v>
      </c>
      <c r="D483" s="4"/>
      <c r="E483" s="73">
        <f>Data!D931</f>
        <v>3128700</v>
      </c>
      <c r="F483" s="47"/>
      <c r="G483" s="47">
        <f>Data!E931</f>
        <v>43609</v>
      </c>
      <c r="H483" s="32"/>
      <c r="I483" s="4"/>
      <c r="J483" s="4"/>
      <c r="K483" s="4"/>
    </row>
    <row r="484">
      <c r="A484" s="6" t="s">
        <v>2251</v>
      </c>
      <c r="B484" s="35">
        <v>1.0</v>
      </c>
      <c r="C484" s="6" t="s">
        <v>2035</v>
      </c>
      <c r="D484" s="4"/>
      <c r="E484" s="57">
        <v>14196.0</v>
      </c>
      <c r="F484" s="47"/>
      <c r="G484" s="47">
        <v>43614.0</v>
      </c>
      <c r="H484" s="32"/>
      <c r="I484" s="4"/>
      <c r="J484" s="4"/>
      <c r="K484" s="4"/>
    </row>
    <row r="485">
      <c r="A485" s="6" t="str">
        <f>Data!A960</f>
        <v>Torchiarolo City Council</v>
      </c>
      <c r="B485" s="35">
        <v>1.0</v>
      </c>
      <c r="C485" s="6" t="s">
        <v>2035</v>
      </c>
      <c r="D485" s="4"/>
      <c r="E485" s="57">
        <f>Data!D960</f>
        <v>5419</v>
      </c>
      <c r="F485" s="47"/>
      <c r="G485" s="47">
        <f>Data!E960</f>
        <v>43615</v>
      </c>
      <c r="H485" s="32"/>
      <c r="I485" s="4"/>
      <c r="J485" s="4"/>
      <c r="K485" s="4"/>
    </row>
    <row r="486">
      <c r="A486" s="6" t="str">
        <f>Data!A923</f>
        <v>Lucca City Council</v>
      </c>
      <c r="B486" s="35">
        <v>1.0</v>
      </c>
      <c r="C486" s="6" t="s">
        <v>2065</v>
      </c>
      <c r="D486" s="4"/>
      <c r="E486" s="57">
        <f>Data!D923</f>
        <v>89243</v>
      </c>
      <c r="F486" s="47"/>
      <c r="G486" s="47">
        <f>Data!E923</f>
        <v>43620</v>
      </c>
      <c r="H486" s="32"/>
      <c r="I486" s="4"/>
      <c r="J486" s="4"/>
      <c r="K486" s="4"/>
    </row>
    <row r="487">
      <c r="A487" s="6" t="str">
        <f>Data!A962</f>
        <v>Tuscany Regional Council</v>
      </c>
      <c r="B487" s="35">
        <v>1.0</v>
      </c>
      <c r="C487" s="6" t="s">
        <v>2065</v>
      </c>
      <c r="D487" s="4"/>
      <c r="E487" s="57">
        <f>Data!D962</f>
        <v>3742437</v>
      </c>
      <c r="F487" s="47"/>
      <c r="G487" s="47">
        <f>Data!E962</f>
        <v>43620</v>
      </c>
      <c r="H487" s="32"/>
      <c r="I487" s="4"/>
      <c r="J487" s="4"/>
      <c r="K487" s="4"/>
    </row>
    <row r="488">
      <c r="A488" s="109" t="s">
        <v>2252</v>
      </c>
      <c r="B488" s="35"/>
      <c r="C488" s="6"/>
      <c r="D488" s="4"/>
      <c r="E488" s="109">
        <v>-89243.0</v>
      </c>
      <c r="F488" s="47"/>
      <c r="G488" s="46" t="s">
        <v>503</v>
      </c>
      <c r="H488" s="32"/>
      <c r="I488" s="4"/>
      <c r="J488" s="4"/>
      <c r="K488" s="4"/>
    </row>
    <row r="489">
      <c r="A489" s="111" t="s">
        <v>2253</v>
      </c>
      <c r="B489" s="35"/>
      <c r="C489" s="6"/>
      <c r="D489" s="4"/>
      <c r="E489" s="46" t="s">
        <v>503</v>
      </c>
      <c r="F489" s="47"/>
      <c r="G489" s="46" t="s">
        <v>503</v>
      </c>
      <c r="H489" s="32"/>
      <c r="I489" s="98">
        <f>sum(E487:E488)</f>
        <v>3653194</v>
      </c>
      <c r="J489" s="4"/>
      <c r="K489" s="4"/>
    </row>
    <row r="490">
      <c r="A490" s="6" t="str">
        <f>Data!A934</f>
        <v>Padua City Council</v>
      </c>
      <c r="B490" s="35">
        <v>1.0</v>
      </c>
      <c r="C490" s="6" t="s">
        <v>2104</v>
      </c>
      <c r="D490" s="4"/>
      <c r="E490" s="57">
        <f>Data!D934</f>
        <v>210440</v>
      </c>
      <c r="F490" s="47"/>
      <c r="G490" s="47">
        <f>Data!E934</f>
        <v>43626</v>
      </c>
      <c r="H490" s="32"/>
      <c r="I490" s="4"/>
      <c r="J490" s="4"/>
      <c r="K490" s="4"/>
    </row>
    <row r="491">
      <c r="A491" s="6" t="str">
        <f>Data!A958</f>
        <v>Syracuse City Council</v>
      </c>
      <c r="B491" s="35">
        <v>1.0</v>
      </c>
      <c r="C491" s="6" t="s">
        <v>2139</v>
      </c>
      <c r="D491" s="4"/>
      <c r="E491" s="57">
        <f>Data!D958</f>
        <v>121605</v>
      </c>
      <c r="F491" s="47"/>
      <c r="G491" s="47">
        <f>Data!E958</f>
        <v>43630</v>
      </c>
      <c r="H491" s="32"/>
      <c r="I491" s="4"/>
      <c r="J491" s="4"/>
      <c r="K491" s="4"/>
    </row>
    <row r="492">
      <c r="A492" s="6" t="str">
        <f>Data!A909</f>
        <v>Cesena City Council</v>
      </c>
      <c r="B492" s="35">
        <v>1.0</v>
      </c>
      <c r="C492" s="6" t="s">
        <v>2027</v>
      </c>
      <c r="D492" s="4"/>
      <c r="E492" s="57">
        <f>Data!D909</f>
        <v>96760</v>
      </c>
      <c r="F492" s="47"/>
      <c r="G492" s="47">
        <f>Data!E909</f>
        <v>43643</v>
      </c>
      <c r="H492" s="32"/>
      <c r="I492" s="4"/>
      <c r="J492" s="4"/>
      <c r="K492" s="4"/>
    </row>
    <row r="493">
      <c r="A493" s="6" t="str">
        <f>Data!A954</f>
        <v>Savona Council</v>
      </c>
      <c r="B493" s="35">
        <v>1.0</v>
      </c>
      <c r="C493" s="6" t="s">
        <v>2071</v>
      </c>
      <c r="D493" s="4"/>
      <c r="E493" s="57">
        <f>Data!D954</f>
        <v>60632</v>
      </c>
      <c r="F493" s="47"/>
      <c r="G493" s="47">
        <f>Data!E954</f>
        <v>43643</v>
      </c>
      <c r="H493" s="32"/>
      <c r="I493" s="4"/>
      <c r="J493" s="4"/>
      <c r="K493" s="4"/>
    </row>
    <row r="494">
      <c r="A494" s="6" t="str">
        <f>Data!A910</f>
        <v>Chieri Town Council</v>
      </c>
      <c r="B494" s="35">
        <v>1.0</v>
      </c>
      <c r="C494" s="6" t="s">
        <v>2011</v>
      </c>
      <c r="D494" s="4"/>
      <c r="E494" s="57">
        <f>Data!D910</f>
        <v>36858</v>
      </c>
      <c r="F494" s="47"/>
      <c r="G494" s="47">
        <f>Data!E910</f>
        <v>43644</v>
      </c>
      <c r="H494" s="32"/>
      <c r="I494" s="4"/>
      <c r="J494" s="4"/>
      <c r="K494" s="4"/>
    </row>
    <row r="495">
      <c r="A495" s="6" t="str">
        <f>Data!A961</f>
        <v>Turin City Council</v>
      </c>
      <c r="B495" s="35">
        <v>1.0</v>
      </c>
      <c r="C495" s="6" t="s">
        <v>2011</v>
      </c>
      <c r="D495" s="4"/>
      <c r="E495" s="57">
        <f>Data!D961</f>
        <v>882523</v>
      </c>
      <c r="F495" s="47"/>
      <c r="G495" s="47">
        <f>Data!E961</f>
        <v>43647</v>
      </c>
      <c r="H495" s="32"/>
      <c r="I495" s="4"/>
      <c r="J495" s="4"/>
      <c r="K495" s="4"/>
    </row>
    <row r="496">
      <c r="A496" s="6" t="str">
        <f>Data!A927</f>
        <v>Melendugno City Council</v>
      </c>
      <c r="B496" s="35">
        <v>1.0</v>
      </c>
      <c r="C496" s="6" t="s">
        <v>2035</v>
      </c>
      <c r="D496" s="4"/>
      <c r="E496" s="57">
        <f>Data!D927</f>
        <v>9999</v>
      </c>
      <c r="F496" s="47"/>
      <c r="G496" s="47">
        <f>Data!E927</f>
        <v>43647</v>
      </c>
      <c r="H496" s="32"/>
      <c r="I496" s="4"/>
      <c r="J496" s="4"/>
      <c r="K496" s="4"/>
    </row>
    <row r="497">
      <c r="A497" s="6" t="str">
        <f>Data!A944</f>
        <v>Ravenna Municipal Council</v>
      </c>
      <c r="B497" s="35">
        <v>1.0</v>
      </c>
      <c r="C497" s="6" t="s">
        <v>2027</v>
      </c>
      <c r="D497" s="4"/>
      <c r="E497" s="57">
        <f>Data!D944</f>
        <v>159115</v>
      </c>
      <c r="F497" s="47"/>
      <c r="G497" s="47">
        <f>Data!E944</f>
        <v>43662</v>
      </c>
      <c r="H497" s="32"/>
      <c r="I497" s="4"/>
      <c r="J497" s="4"/>
      <c r="K497" s="4"/>
    </row>
    <row r="498">
      <c r="A498" s="6" t="str">
        <f>Data!A936</f>
        <v>Pazzano Village Council</v>
      </c>
      <c r="B498" s="35">
        <v>1.0</v>
      </c>
      <c r="C498" s="6" t="s">
        <v>2005</v>
      </c>
      <c r="D498" s="4"/>
      <c r="E498" s="57">
        <f>Data!D936</f>
        <v>529</v>
      </c>
      <c r="F498" s="47"/>
      <c r="G498" s="47">
        <f>Data!E936</f>
        <v>43662</v>
      </c>
      <c r="H498" s="32"/>
      <c r="I498" s="4"/>
      <c r="J498" s="4"/>
      <c r="K498" s="4"/>
    </row>
    <row r="499">
      <c r="A499" s="4"/>
      <c r="B499" s="4"/>
      <c r="C499" s="4"/>
      <c r="D499" s="4"/>
      <c r="E499" s="4"/>
      <c r="F499" s="32"/>
      <c r="G499" s="32"/>
      <c r="H499" s="32"/>
      <c r="I499" s="4"/>
      <c r="J499" s="4"/>
      <c r="K499" s="4"/>
    </row>
    <row r="500">
      <c r="A500" s="41" t="s">
        <v>2169</v>
      </c>
      <c r="B500" s="4">
        <f>SUM(B480:B499)</f>
        <v>17</v>
      </c>
      <c r="C500" s="4"/>
      <c r="D500" s="73"/>
      <c r="E500" s="75">
        <f>SUM(E479:E499)</f>
        <v>9919192</v>
      </c>
      <c r="F500" s="32"/>
      <c r="G500" s="32"/>
      <c r="H500" s="32"/>
      <c r="I500" s="4"/>
      <c r="J500" s="4"/>
      <c r="K500" s="4"/>
    </row>
    <row r="501">
      <c r="A501" s="4"/>
      <c r="B501" s="4"/>
      <c r="C501" s="4"/>
      <c r="D501" s="4"/>
      <c r="E501" s="4"/>
      <c r="F501" s="32"/>
      <c r="G501" s="32"/>
      <c r="H501" s="32"/>
      <c r="I501" s="70"/>
      <c r="J501" s="71"/>
      <c r="K501" s="71"/>
    </row>
    <row r="502">
      <c r="A502" s="72" t="s">
        <v>2258</v>
      </c>
      <c r="B502" s="4">
        <f>B516</f>
        <v>16</v>
      </c>
      <c r="C502" s="4"/>
      <c r="D502" s="205" t="s">
        <v>2260</v>
      </c>
      <c r="E502" s="206"/>
      <c r="F502" s="207"/>
      <c r="G502" s="207"/>
      <c r="H502" s="32"/>
      <c r="I502" s="70"/>
      <c r="J502" s="71"/>
      <c r="K502" s="71"/>
    </row>
    <row r="503">
      <c r="A503" s="4" t="str">
        <f>Data!A1026</f>
        <v>Canterbury Regional Council</v>
      </c>
      <c r="B503" s="35">
        <v>1.0</v>
      </c>
      <c r="C503" s="4"/>
      <c r="D503" s="73">
        <f>E503</f>
        <v>624000</v>
      </c>
      <c r="E503" s="73">
        <f>Data!D1026</f>
        <v>624000</v>
      </c>
      <c r="F503" s="73">
        <f>sum(E503)</f>
        <v>624000</v>
      </c>
      <c r="G503" s="47">
        <f>Data!E1026</f>
        <v>43601</v>
      </c>
      <c r="H503" s="32"/>
      <c r="I503" s="70"/>
      <c r="J503" s="71"/>
      <c r="K503" s="71"/>
    </row>
    <row r="504">
      <c r="A504" s="4" t="str">
        <f>Data!A1033</f>
        <v>Nelson City Council</v>
      </c>
      <c r="B504" s="35">
        <v>1.0</v>
      </c>
      <c r="C504" s="4"/>
      <c r="D504" s="73">
        <f>D503+E504</f>
        <v>675900</v>
      </c>
      <c r="E504" s="73">
        <f>Data!D1033</f>
        <v>51900</v>
      </c>
      <c r="F504" s="73">
        <f>sum(E503:E504)</f>
        <v>675900</v>
      </c>
      <c r="G504" s="47">
        <f>Data!E1033</f>
        <v>43601</v>
      </c>
      <c r="H504" s="32"/>
      <c r="I504" s="70"/>
      <c r="J504" s="71"/>
      <c r="K504" s="71"/>
    </row>
    <row r="505">
      <c r="A505" s="4" t="str">
        <f>Data!A1027</f>
        <v>Christchurch City Council</v>
      </c>
      <c r="B505" s="35">
        <v>1.0</v>
      </c>
      <c r="C505" s="4"/>
      <c r="D505" s="4"/>
      <c r="E505" s="209" t="s">
        <v>2270</v>
      </c>
      <c r="F505" s="73">
        <f>sum(E503:E505)</f>
        <v>675900</v>
      </c>
      <c r="G505" s="47">
        <f>Data!E1027</f>
        <v>43608</v>
      </c>
      <c r="H505" s="211" t="s">
        <v>2275</v>
      </c>
      <c r="I505" s="70">
        <f>Data!D1027</f>
        <v>381500</v>
      </c>
      <c r="J505" s="71"/>
      <c r="K505" s="71"/>
    </row>
    <row r="506">
      <c r="A506" s="4" t="str">
        <f>Data!A1032</f>
        <v>Kāpiti Coast District Council</v>
      </c>
      <c r="B506" s="35">
        <v>1.0</v>
      </c>
      <c r="C506" s="4"/>
      <c r="D506" s="73">
        <f>D504+E506</f>
        <v>729100</v>
      </c>
      <c r="E506" s="73">
        <f>Data!D1032</f>
        <v>53200</v>
      </c>
      <c r="F506" s="73">
        <f>sum(E503:E506)</f>
        <v>729100</v>
      </c>
      <c r="G506" s="47">
        <f>Data!E1032</f>
        <v>43608</v>
      </c>
      <c r="H506" s="211"/>
      <c r="I506" s="98"/>
      <c r="J506" s="71"/>
      <c r="K506" s="71"/>
    </row>
    <row r="507">
      <c r="A507" s="4" t="str">
        <f>Data!A1024</f>
        <v>Auckland City Council</v>
      </c>
      <c r="B507" s="35">
        <v>1.0</v>
      </c>
      <c r="C507" s="4"/>
      <c r="D507" s="73">
        <f t="shared" ref="D507:D514" si="19">D506+E507</f>
        <v>2358000</v>
      </c>
      <c r="E507" s="73">
        <f>Data!D1024</f>
        <v>1628900</v>
      </c>
      <c r="F507" s="73">
        <f>sum(E503:E507)</f>
        <v>2358000</v>
      </c>
      <c r="G507" s="47">
        <f>Data!E1024</f>
        <v>43627</v>
      </c>
      <c r="H507" s="211"/>
      <c r="I507" s="98"/>
      <c r="J507" s="71"/>
      <c r="K507" s="71"/>
    </row>
    <row r="508">
      <c r="A508" s="4" t="str">
        <f>Data!A1037</f>
        <v>Wellington City Council</v>
      </c>
      <c r="B508" s="35">
        <v>1.0</v>
      </c>
      <c r="C508" s="4"/>
      <c r="D508" s="73">
        <f t="shared" si="19"/>
        <v>2574300</v>
      </c>
      <c r="E508" s="73">
        <f>Data!D1037</f>
        <v>216300</v>
      </c>
      <c r="F508" s="73">
        <f>sum(E503:E508)</f>
        <v>2574300</v>
      </c>
      <c r="G508" s="47">
        <f>Data!E1037</f>
        <v>43636</v>
      </c>
      <c r="H508" s="211"/>
      <c r="I508" s="98"/>
      <c r="J508" s="71"/>
      <c r="K508" s="71"/>
    </row>
    <row r="509">
      <c r="A509" s="4" t="str">
        <f>Data!A1028</f>
        <v>Dunedin City Council</v>
      </c>
      <c r="B509" s="35">
        <v>1.0</v>
      </c>
      <c r="C509" s="4"/>
      <c r="D509" s="73">
        <f t="shared" si="19"/>
        <v>2705000</v>
      </c>
      <c r="E509" s="73">
        <f>Data!D1028</f>
        <v>130700</v>
      </c>
      <c r="F509" s="73">
        <f>sum(E503:E509)</f>
        <v>2705000</v>
      </c>
      <c r="G509" s="47">
        <f>Data!E1028</f>
        <v>43641</v>
      </c>
      <c r="H509" s="211"/>
      <c r="I509" s="98"/>
      <c r="J509" s="71"/>
      <c r="K509" s="71"/>
    </row>
    <row r="510">
      <c r="A510" s="4" t="str">
        <f>Data!A1030</f>
        <v>Hawke's Bay Regional Council</v>
      </c>
      <c r="B510" s="35">
        <v>1.0</v>
      </c>
      <c r="C510" s="4"/>
      <c r="D510" s="73">
        <f t="shared" si="19"/>
        <v>2870900</v>
      </c>
      <c r="E510" s="73">
        <f>Data!D1030</f>
        <v>165900</v>
      </c>
      <c r="F510" s="73">
        <f>sum(E503:E510)</f>
        <v>2870900</v>
      </c>
      <c r="G510" s="47">
        <f>Data!E1030</f>
        <v>43642</v>
      </c>
      <c r="H510" s="211"/>
      <c r="I510" s="98"/>
      <c r="J510" s="71"/>
      <c r="K510" s="71"/>
    </row>
    <row r="511">
      <c r="A511" s="4" t="str">
        <f>Data!A1035</f>
        <v>Porirua City Council</v>
      </c>
      <c r="B511" s="35">
        <v>1.0</v>
      </c>
      <c r="C511" s="4"/>
      <c r="D511" s="73">
        <f t="shared" si="19"/>
        <v>2927600</v>
      </c>
      <c r="E511" s="73">
        <f>Data!D1035</f>
        <v>56700</v>
      </c>
      <c r="F511" s="73">
        <f>sum(E503:E511)</f>
        <v>2927600</v>
      </c>
      <c r="G511" s="47">
        <f>Data!E1035</f>
        <v>43642</v>
      </c>
      <c r="H511" s="211"/>
      <c r="I511" s="98"/>
      <c r="J511" s="71"/>
      <c r="K511" s="71"/>
    </row>
    <row r="512">
      <c r="A512" s="4" t="str">
        <f>Data!A1025</f>
        <v>Bay of Plenty Regional Council</v>
      </c>
      <c r="B512" s="35">
        <v>1.0</v>
      </c>
      <c r="C512" s="4"/>
      <c r="D512" s="73">
        <f t="shared" si="19"/>
        <v>3233300</v>
      </c>
      <c r="E512" s="73">
        <f>Data!D1025</f>
        <v>305700</v>
      </c>
      <c r="F512" s="73">
        <f>sum(E503:E512)</f>
        <v>3233300</v>
      </c>
      <c r="G512" s="47">
        <f>Data!E1025</f>
        <v>43643</v>
      </c>
      <c r="H512" s="211"/>
      <c r="I512" s="98"/>
      <c r="J512" s="71"/>
      <c r="K512" s="71"/>
    </row>
    <row r="513">
      <c r="A513" s="4" t="str">
        <f>Data!A1031</f>
        <v>Hutt City Council</v>
      </c>
      <c r="B513" s="35">
        <v>1.0</v>
      </c>
      <c r="C513" s="4"/>
      <c r="D513" s="73">
        <f t="shared" si="19"/>
        <v>3339200</v>
      </c>
      <c r="E513" s="73">
        <f>Data!D1031</f>
        <v>105900</v>
      </c>
      <c r="F513" s="73">
        <f>sum(E503:E513)</f>
        <v>3339200</v>
      </c>
      <c r="G513" s="47">
        <f>Data!E1031</f>
        <v>43643</v>
      </c>
      <c r="H513" s="211"/>
      <c r="I513" s="98"/>
      <c r="J513" s="71"/>
      <c r="K513" s="71"/>
    </row>
    <row r="514">
      <c r="A514" s="4" t="str">
        <f>Data!A1036</f>
        <v>Queenstown Lakes District Council</v>
      </c>
      <c r="B514" s="35">
        <v>1.0</v>
      </c>
      <c r="C514" s="4"/>
      <c r="D514" s="73">
        <f t="shared" si="19"/>
        <v>3378300</v>
      </c>
      <c r="E514" s="73">
        <f>Data!D1036</f>
        <v>39100</v>
      </c>
      <c r="F514" s="73">
        <f>sum(E503:E514)</f>
        <v>3378300</v>
      </c>
      <c r="G514" s="47">
        <f>Data!E1036</f>
        <v>43643</v>
      </c>
      <c r="H514" s="211"/>
      <c r="I514" s="98"/>
      <c r="J514" s="71"/>
      <c r="K514" s="71"/>
    </row>
    <row r="515">
      <c r="A515" s="4"/>
      <c r="B515" s="4"/>
      <c r="C515" s="4"/>
      <c r="D515" s="4"/>
      <c r="E515" s="4"/>
      <c r="F515" s="73"/>
      <c r="G515" s="32"/>
      <c r="H515" s="32"/>
      <c r="I515" s="70"/>
      <c r="J515" s="71"/>
      <c r="K515" s="71"/>
    </row>
    <row r="516">
      <c r="A516" s="41" t="s">
        <v>2319</v>
      </c>
      <c r="B516" s="4">
        <f>Data!B1041</f>
        <v>16</v>
      </c>
      <c r="C516" s="4"/>
      <c r="D516" s="4"/>
      <c r="E516" s="75">
        <f>Data!D1041</f>
        <v>3603600</v>
      </c>
      <c r="F516" s="73"/>
      <c r="G516" s="32"/>
      <c r="H516" s="32"/>
      <c r="I516" s="70"/>
      <c r="J516" s="71"/>
      <c r="K516" s="71"/>
    </row>
    <row r="517">
      <c r="A517" s="4"/>
      <c r="B517" s="4"/>
      <c r="C517" s="4"/>
      <c r="D517" s="4"/>
      <c r="E517" s="4"/>
      <c r="F517" s="32"/>
      <c r="G517" s="32"/>
      <c r="H517" s="32"/>
      <c r="I517" s="70"/>
      <c r="J517" s="71"/>
      <c r="K517" s="71"/>
    </row>
    <row r="518">
      <c r="A518" s="72" t="s">
        <v>2320</v>
      </c>
      <c r="B518" s="4">
        <f>B521</f>
        <v>1</v>
      </c>
      <c r="C518" s="4"/>
      <c r="D518" s="4"/>
      <c r="E518" s="4"/>
      <c r="F518" s="32"/>
      <c r="G518" s="32"/>
      <c r="H518" s="32"/>
      <c r="I518" s="70"/>
      <c r="J518" s="71"/>
      <c r="K518" s="71"/>
    </row>
    <row r="519">
      <c r="A519" s="4" t="str">
        <f>Data!A1044</f>
        <v>Bacolod City Council</v>
      </c>
      <c r="B519" s="35">
        <v>1.0</v>
      </c>
      <c r="C519" s="6" t="s">
        <v>2341</v>
      </c>
      <c r="D519" s="4"/>
      <c r="E519" s="73">
        <f>Data!D1044</f>
        <v>605421</v>
      </c>
      <c r="F519" s="32"/>
      <c r="G519" s="74">
        <f>Data!E1044</f>
        <v>43663</v>
      </c>
      <c r="H519" s="32"/>
      <c r="I519" s="70"/>
      <c r="J519" s="71"/>
      <c r="K519" s="71"/>
    </row>
    <row r="520">
      <c r="A520" s="4"/>
      <c r="B520" s="4"/>
      <c r="C520" s="4"/>
      <c r="D520" s="4"/>
      <c r="E520" s="4"/>
      <c r="F520" s="32"/>
      <c r="G520" s="32"/>
      <c r="H520" s="32"/>
      <c r="I520" s="70"/>
      <c r="J520" s="71"/>
      <c r="K520" s="71"/>
    </row>
    <row r="521">
      <c r="A521" s="41" t="s">
        <v>2346</v>
      </c>
      <c r="B521" s="4">
        <f>sum(B519:B520)</f>
        <v>1</v>
      </c>
      <c r="C521" s="4"/>
      <c r="D521" s="4"/>
      <c r="E521" s="75">
        <f>SUM(E518:E520)</f>
        <v>605421</v>
      </c>
      <c r="F521" s="32"/>
      <c r="G521" s="32"/>
      <c r="H521" s="32"/>
      <c r="I521" s="70"/>
      <c r="J521" s="71"/>
      <c r="K521" s="71"/>
    </row>
    <row r="522">
      <c r="A522" s="4"/>
      <c r="B522" s="4"/>
      <c r="C522" s="4"/>
      <c r="D522" s="4"/>
      <c r="E522" s="4"/>
      <c r="F522" s="32"/>
      <c r="G522" s="32"/>
      <c r="H522" s="32"/>
      <c r="I522" s="70"/>
      <c r="J522" s="71"/>
      <c r="K522" s="71"/>
    </row>
    <row r="523">
      <c r="A523" s="72" t="s">
        <v>2332</v>
      </c>
      <c r="B523" s="4">
        <f>B529</f>
        <v>5</v>
      </c>
      <c r="C523" s="4"/>
      <c r="D523" s="4"/>
      <c r="E523" s="4"/>
      <c r="F523" s="32"/>
      <c r="G523" s="32"/>
      <c r="H523" s="32"/>
      <c r="I523" s="70"/>
      <c r="J523" s="71"/>
      <c r="K523" s="71"/>
    </row>
    <row r="524">
      <c r="A524" s="4" t="str">
        <f>Data!A1051</f>
        <v>Kraków City Council</v>
      </c>
      <c r="B524" s="35">
        <v>1.0</v>
      </c>
      <c r="C524" s="6" t="s">
        <v>2334</v>
      </c>
      <c r="D524" s="4"/>
      <c r="E524" s="73">
        <f>Data!D1051</f>
        <v>771069</v>
      </c>
      <c r="F524" s="32"/>
      <c r="G524" s="47">
        <f>Data!E1051</f>
        <v>43642</v>
      </c>
      <c r="H524" s="32"/>
      <c r="I524" s="70"/>
      <c r="J524" s="71"/>
      <c r="K524" s="71"/>
    </row>
    <row r="525">
      <c r="A525" s="4" t="str">
        <f>Data!A1052</f>
        <v>Lodz City County Council</v>
      </c>
      <c r="B525" s="35">
        <v>1.0</v>
      </c>
      <c r="C525" s="6" t="s">
        <v>2337</v>
      </c>
      <c r="D525" s="4"/>
      <c r="E525" s="73">
        <f>Data!D1052</f>
        <v>685285</v>
      </c>
      <c r="F525" s="32"/>
      <c r="G525" s="47">
        <f>Data!E1052</f>
        <v>43649</v>
      </c>
      <c r="H525" s="32"/>
      <c r="I525" s="70"/>
      <c r="J525" s="71"/>
      <c r="K525" s="71"/>
    </row>
    <row r="526">
      <c r="A526" s="4" t="str">
        <f>Data!A1054</f>
        <v>Warsaw City Council</v>
      </c>
      <c r="B526" s="6">
        <v>1.0</v>
      </c>
      <c r="C526" s="6" t="s">
        <v>2344</v>
      </c>
      <c r="D526" s="4"/>
      <c r="E526" s="73">
        <f>Data!D1054</f>
        <v>1777972</v>
      </c>
      <c r="F526" s="32"/>
      <c r="G526" s="47">
        <f>Data!E1054</f>
        <v>43650</v>
      </c>
      <c r="H526" s="32"/>
      <c r="I526" s="70"/>
      <c r="J526" s="71"/>
      <c r="K526" s="71"/>
    </row>
    <row r="527">
      <c r="A527" s="214" t="s">
        <v>2356</v>
      </c>
      <c r="B527" s="6"/>
      <c r="C527" s="6"/>
      <c r="D527" s="4"/>
      <c r="E527" s="4"/>
      <c r="F527" s="32"/>
      <c r="G527" s="47"/>
      <c r="H527" s="32"/>
      <c r="I527" s="70"/>
      <c r="J527" s="71"/>
      <c r="K527" s="71"/>
    </row>
    <row r="528">
      <c r="A528" s="4"/>
      <c r="B528" s="35"/>
      <c r="C528" s="6"/>
      <c r="D528" s="4"/>
      <c r="E528" s="73"/>
      <c r="F528" s="32"/>
      <c r="G528" s="47"/>
      <c r="H528" s="32"/>
      <c r="I528" s="70"/>
      <c r="J528" s="71"/>
      <c r="K528" s="71"/>
    </row>
    <row r="529">
      <c r="A529" s="41" t="s">
        <v>2350</v>
      </c>
      <c r="B529" s="4">
        <f>Data!B1057</f>
        <v>5</v>
      </c>
      <c r="C529" s="4"/>
      <c r="D529" s="4"/>
      <c r="E529" s="75">
        <f>Data!D1057</f>
        <v>6147539</v>
      </c>
      <c r="F529" s="32"/>
      <c r="G529" s="32"/>
      <c r="H529" s="32"/>
      <c r="I529" s="70"/>
      <c r="J529" s="71"/>
      <c r="K529" s="71"/>
    </row>
    <row r="530">
      <c r="A530" s="4"/>
      <c r="B530" s="4"/>
      <c r="C530" s="4"/>
      <c r="D530" s="4"/>
      <c r="E530" s="4"/>
      <c r="F530" s="32"/>
      <c r="G530" s="32"/>
      <c r="H530" s="32"/>
      <c r="I530" s="70"/>
      <c r="J530" s="71"/>
      <c r="K530" s="71"/>
    </row>
    <row r="531">
      <c r="A531" s="72" t="s">
        <v>2351</v>
      </c>
      <c r="B531" s="4">
        <f>B534</f>
        <v>1</v>
      </c>
      <c r="C531" s="4"/>
      <c r="D531" s="4"/>
      <c r="E531" s="4"/>
      <c r="F531" s="32"/>
      <c r="G531" s="32"/>
      <c r="H531" s="32"/>
      <c r="I531" s="70"/>
      <c r="J531" s="71"/>
      <c r="K531" s="71"/>
    </row>
    <row r="532">
      <c r="A532" s="6" t="str">
        <f>Data!A1060</f>
        <v/>
      </c>
      <c r="B532" s="35">
        <v>1.0</v>
      </c>
      <c r="C532" s="4"/>
      <c r="D532" s="4"/>
      <c r="E532" s="73">
        <f>Data!D1060</f>
        <v>0</v>
      </c>
      <c r="F532" s="32"/>
      <c r="G532" s="47" t="str">
        <f>Data!E1060</f>
        <v/>
      </c>
      <c r="H532" s="32"/>
      <c r="I532" s="70"/>
      <c r="J532" s="71"/>
      <c r="K532" s="71"/>
    </row>
    <row r="533">
      <c r="A533" s="4"/>
      <c r="B533" s="4"/>
      <c r="C533" s="4"/>
      <c r="D533" s="4"/>
      <c r="E533" s="4"/>
      <c r="F533" s="32"/>
      <c r="G533" s="32"/>
      <c r="H533" s="32"/>
      <c r="I533" s="70"/>
      <c r="J533" s="71"/>
      <c r="K533" s="71"/>
    </row>
    <row r="534">
      <c r="A534" s="41" t="s">
        <v>2366</v>
      </c>
      <c r="B534" s="4">
        <f>sum(B532:B533)</f>
        <v>1</v>
      </c>
      <c r="C534" s="4"/>
      <c r="D534" s="4"/>
      <c r="E534" s="75">
        <f>SUM(E531:E533)</f>
        <v>0</v>
      </c>
      <c r="F534" s="32"/>
      <c r="G534" s="32"/>
      <c r="H534" s="32"/>
      <c r="I534" s="70"/>
      <c r="J534" s="71"/>
      <c r="K534" s="71"/>
    </row>
    <row r="535">
      <c r="A535" s="4"/>
      <c r="B535" s="4"/>
      <c r="C535" s="4"/>
      <c r="D535" s="4"/>
      <c r="E535" s="4"/>
      <c r="F535" s="32"/>
      <c r="G535" s="32"/>
      <c r="H535" s="32"/>
      <c r="I535" s="70"/>
      <c r="J535" s="71"/>
      <c r="K535" s="71"/>
    </row>
    <row r="536">
      <c r="A536" s="72" t="s">
        <v>2368</v>
      </c>
      <c r="B536" s="4">
        <f>B539</f>
        <v>25</v>
      </c>
      <c r="C536" s="4"/>
      <c r="D536" s="4"/>
      <c r="E536" s="4"/>
      <c r="F536" s="32"/>
      <c r="G536" s="32"/>
      <c r="H536" s="32"/>
      <c r="I536" s="70"/>
      <c r="J536" s="71"/>
      <c r="K536" s="71"/>
    </row>
    <row r="537">
      <c r="A537" s="89" t="s">
        <v>2369</v>
      </c>
      <c r="B537" s="35"/>
      <c r="C537" s="6"/>
      <c r="D537" s="4"/>
      <c r="E537" s="4"/>
      <c r="F537" s="47"/>
      <c r="G537" s="47"/>
      <c r="H537" s="32"/>
      <c r="I537" s="70"/>
      <c r="J537" s="71"/>
      <c r="K537" s="71"/>
    </row>
    <row r="538">
      <c r="A538" s="6"/>
      <c r="B538" s="4"/>
      <c r="C538" s="4"/>
      <c r="D538" s="4"/>
      <c r="E538" s="4"/>
      <c r="F538" s="32"/>
      <c r="G538" s="32"/>
      <c r="H538" s="32"/>
      <c r="I538" s="70"/>
      <c r="J538" s="71"/>
      <c r="K538" s="71"/>
    </row>
    <row r="539">
      <c r="A539" s="41" t="s">
        <v>2370</v>
      </c>
      <c r="B539" s="4">
        <f>Data!B1101</f>
        <v>25</v>
      </c>
      <c r="D539" s="4"/>
      <c r="E539" s="75">
        <f>Data!D1101</f>
        <v>46740672</v>
      </c>
      <c r="F539" s="32"/>
      <c r="G539" s="32"/>
      <c r="H539" s="32"/>
      <c r="I539" s="70"/>
      <c r="J539" s="71"/>
      <c r="K539" s="71"/>
    </row>
    <row r="540">
      <c r="A540" s="4"/>
      <c r="B540" s="4"/>
      <c r="C540" s="4"/>
      <c r="D540" s="4"/>
      <c r="E540" s="4"/>
      <c r="F540" s="32"/>
      <c r="G540" s="32"/>
      <c r="H540" s="32"/>
      <c r="I540" s="70"/>
      <c r="J540" s="71"/>
      <c r="K540" s="71"/>
    </row>
    <row r="541">
      <c r="A541" s="72" t="s">
        <v>2371</v>
      </c>
      <c r="B541" s="4">
        <f>B556</f>
        <v>13</v>
      </c>
      <c r="C541" s="4"/>
      <c r="D541" s="4"/>
      <c r="E541" s="4"/>
      <c r="F541" s="32"/>
      <c r="G541" s="32"/>
      <c r="H541" s="32"/>
      <c r="I541" s="70"/>
      <c r="J541" s="71"/>
      <c r="K541" s="71"/>
    </row>
    <row r="542">
      <c r="A542" s="6" t="str">
        <f>Data!A1110</f>
        <v>Canton of Basel-City (Basel-Stadt)</v>
      </c>
      <c r="B542" s="35">
        <v>1.0</v>
      </c>
      <c r="C542" s="6" t="s">
        <v>2374</v>
      </c>
      <c r="D542" s="57"/>
      <c r="E542" s="57">
        <f>Data!D1110</f>
        <v>200283</v>
      </c>
      <c r="F542" s="48"/>
      <c r="G542" s="48">
        <f>Data!E1110</f>
        <v>43516</v>
      </c>
      <c r="H542" s="32"/>
      <c r="I542" s="70"/>
      <c r="J542" s="71"/>
      <c r="K542" s="71"/>
    </row>
    <row r="543">
      <c r="A543" s="6" t="str">
        <f>Data!A1118</f>
        <v>Liestal City Council</v>
      </c>
      <c r="B543" s="35">
        <v>1.0</v>
      </c>
      <c r="C543" s="6" t="s">
        <v>2378</v>
      </c>
      <c r="D543" s="57"/>
      <c r="E543" s="57">
        <f>Data!D1118</f>
        <v>14303</v>
      </c>
      <c r="F543" s="47"/>
      <c r="G543" s="47">
        <f>Data!E1118</f>
        <v>43523</v>
      </c>
      <c r="H543" s="32"/>
      <c r="I543" s="70"/>
      <c r="J543" s="91"/>
      <c r="K543" s="71"/>
    </row>
    <row r="544">
      <c r="A544" s="6" t="str">
        <f>Data!A1124</f>
        <v>Canton Vaud</v>
      </c>
      <c r="B544" s="35">
        <v>1.0</v>
      </c>
      <c r="C544" s="6" t="s">
        <v>2384</v>
      </c>
      <c r="D544" s="57"/>
      <c r="E544" s="57">
        <f>Data!D1124</f>
        <v>793129</v>
      </c>
      <c r="F544" s="47"/>
      <c r="G544" s="47">
        <f>Data!E1124</f>
        <v>43543</v>
      </c>
      <c r="H544" s="32"/>
      <c r="I544" s="70"/>
      <c r="J544" s="91"/>
      <c r="K544" s="71"/>
    </row>
    <row r="545">
      <c r="A545" s="6" t="str">
        <f>Data!A1116</f>
        <v>Canton of Jura</v>
      </c>
      <c r="B545" s="35">
        <v>1.0</v>
      </c>
      <c r="C545" s="6" t="s">
        <v>2389</v>
      </c>
      <c r="D545" s="57"/>
      <c r="E545" s="57">
        <f>Data!D1116</f>
        <v>73400</v>
      </c>
      <c r="F545" s="47"/>
      <c r="G545" s="47">
        <f>Data!E1116</f>
        <v>43552</v>
      </c>
      <c r="H545" s="32"/>
      <c r="I545" s="70"/>
      <c r="J545" s="91"/>
      <c r="K545" s="71"/>
    </row>
    <row r="546">
      <c r="A546" s="6" t="str">
        <f>Data!A1122</f>
        <v>Olten City Council</v>
      </c>
      <c r="B546" s="35">
        <v>1.0</v>
      </c>
      <c r="C546" s="6" t="s">
        <v>2394</v>
      </c>
      <c r="D546" s="57"/>
      <c r="E546" s="57">
        <f>Data!D1122</f>
        <v>18362</v>
      </c>
      <c r="F546" s="47"/>
      <c r="G546" s="47">
        <f>Data!E1122</f>
        <v>43552</v>
      </c>
      <c r="H546" s="32"/>
      <c r="I546" s="70"/>
      <c r="J546" s="91"/>
      <c r="K546" s="71"/>
    </row>
    <row r="547">
      <c r="A547" s="6" t="str">
        <f>Data!A1113</f>
        <v>Delémont City Council</v>
      </c>
      <c r="B547" s="35">
        <v>1.0</v>
      </c>
      <c r="C547" s="6" t="s">
        <v>2389</v>
      </c>
      <c r="D547" s="57"/>
      <c r="E547" s="102" t="s">
        <v>2398</v>
      </c>
      <c r="F547" s="47"/>
      <c r="G547" s="47">
        <f>Data!E1113</f>
        <v>43549</v>
      </c>
      <c r="H547" s="211" t="s">
        <v>2401</v>
      </c>
      <c r="I547" s="70">
        <f>Data!D1113</f>
        <v>13629</v>
      </c>
      <c r="J547" s="91"/>
      <c r="K547" s="71"/>
    </row>
    <row r="548">
      <c r="A548" s="6" t="str">
        <f>Data!A1127</f>
        <v>Yverdon-les-Bains Municipal Council</v>
      </c>
      <c r="B548" s="35">
        <v>1.0</v>
      </c>
      <c r="C548" s="6" t="s">
        <v>2384</v>
      </c>
      <c r="D548" s="57"/>
      <c r="E548" s="102" t="s">
        <v>2404</v>
      </c>
      <c r="F548" s="47"/>
      <c r="G548" s="47">
        <f>Data!E1127</f>
        <v>43588</v>
      </c>
      <c r="H548" s="211" t="s">
        <v>2407</v>
      </c>
      <c r="I548" s="70">
        <f>Data!D1127</f>
        <v>30211</v>
      </c>
      <c r="J548" s="91"/>
      <c r="K548" s="71"/>
    </row>
    <row r="549">
      <c r="A549" s="6" t="str">
        <f>Data!A1115</f>
        <v>Geneva City Council</v>
      </c>
      <c r="B549" s="35">
        <v>1.0</v>
      </c>
      <c r="C549" s="6" t="s">
        <v>2029</v>
      </c>
      <c r="D549" s="57"/>
      <c r="E549" s="57">
        <f>Data!D1115</f>
        <v>201741</v>
      </c>
      <c r="F549" s="47"/>
      <c r="G549" s="47">
        <f>Data!E1115</f>
        <v>43601</v>
      </c>
      <c r="H549" s="211"/>
      <c r="I549" s="70"/>
      <c r="J549" s="91"/>
      <c r="K549" s="71"/>
    </row>
    <row r="550">
      <c r="A550" s="6" t="str">
        <f>Data!A1125</f>
        <v>Wil City Council</v>
      </c>
      <c r="B550" s="35">
        <v>1.0</v>
      </c>
      <c r="C550" s="6" t="s">
        <v>2413</v>
      </c>
      <c r="D550" s="57"/>
      <c r="E550" s="57">
        <f>Data!D1125</f>
        <v>24000</v>
      </c>
      <c r="F550" s="47"/>
      <c r="G550" s="47">
        <f>Data!E1125</f>
        <v>43601</v>
      </c>
      <c r="H550" s="211"/>
      <c r="I550" s="70"/>
      <c r="J550" s="91"/>
      <c r="K550" s="71"/>
    </row>
    <row r="551">
      <c r="A551" s="6" t="str">
        <f>Data!A1119</f>
        <v>Canton of Lucerne </v>
      </c>
      <c r="B551" s="35">
        <v>1.0</v>
      </c>
      <c r="C551" s="6" t="s">
        <v>2419</v>
      </c>
      <c r="D551" s="57"/>
      <c r="E551" s="57">
        <f>Data!D1119</f>
        <v>406506</v>
      </c>
      <c r="F551" s="47"/>
      <c r="G551" s="47">
        <f>Data!E1119</f>
        <v>43640</v>
      </c>
      <c r="H551" s="211"/>
      <c r="I551" s="70"/>
      <c r="J551" s="91"/>
      <c r="K551" s="71"/>
    </row>
    <row r="552">
      <c r="A552" s="6" t="str">
        <f>Data!A1121</f>
        <v>Canton of Neuchâtel</v>
      </c>
      <c r="B552" s="35">
        <v>1.0</v>
      </c>
      <c r="C552" s="6" t="s">
        <v>2422</v>
      </c>
      <c r="D552" s="57"/>
      <c r="E552" s="57">
        <f>Data!D1121</f>
        <v>177964</v>
      </c>
      <c r="F552" s="47"/>
      <c r="G552" s="47">
        <f>Data!E1121</f>
        <v>43642</v>
      </c>
      <c r="H552" s="211"/>
      <c r="I552" s="70"/>
      <c r="J552" s="91"/>
      <c r="K552" s="71"/>
    </row>
    <row r="553">
      <c r="A553" s="6" t="str">
        <f>Data!A1123</f>
        <v>Thun City Council</v>
      </c>
      <c r="B553" s="35">
        <v>1.0</v>
      </c>
      <c r="C553" s="6" t="s">
        <v>1757</v>
      </c>
      <c r="D553" s="57"/>
      <c r="E553" s="57">
        <v>44412.0</v>
      </c>
      <c r="F553" s="47"/>
      <c r="G553" s="47">
        <v>43643.0</v>
      </c>
      <c r="H553" s="211"/>
      <c r="I553" s="70"/>
      <c r="J553" s="91"/>
      <c r="K553" s="71"/>
    </row>
    <row r="554">
      <c r="A554" s="6" t="str">
        <f>Data!A1126</f>
        <v>Winterthur City Council</v>
      </c>
      <c r="B554" s="35">
        <v>1.0</v>
      </c>
      <c r="C554" s="6" t="s">
        <v>2413</v>
      </c>
      <c r="D554" s="57"/>
      <c r="E554" s="57">
        <f>Data!D1126</f>
        <v>111840</v>
      </c>
      <c r="F554" s="47"/>
      <c r="G554" s="47">
        <f>Data!E1126</f>
        <v>43654</v>
      </c>
      <c r="H554" s="211"/>
      <c r="I554" s="70"/>
      <c r="J554" s="91"/>
      <c r="K554" s="71"/>
    </row>
    <row r="555">
      <c r="A555" s="4"/>
      <c r="B555" s="4"/>
      <c r="C555" s="4"/>
      <c r="D555" s="4"/>
      <c r="E555" s="4"/>
      <c r="F555" s="32"/>
      <c r="G555" s="32"/>
      <c r="H555" s="32"/>
      <c r="I555" s="70"/>
      <c r="J555" s="71"/>
      <c r="K555" s="71"/>
    </row>
    <row r="556">
      <c r="A556" s="41" t="s">
        <v>2432</v>
      </c>
      <c r="B556" s="112">
        <f>SUM(B542:B555)</f>
        <v>13</v>
      </c>
      <c r="C556" s="4"/>
      <c r="D556" s="216"/>
      <c r="E556" s="217">
        <f>SUM(E541:E555)</f>
        <v>2065940</v>
      </c>
      <c r="F556" s="43"/>
      <c r="G556" s="43"/>
      <c r="H556" s="57"/>
      <c r="I556" s="70"/>
      <c r="J556" s="71"/>
      <c r="K556" s="71"/>
    </row>
    <row r="557">
      <c r="J557" s="218"/>
      <c r="K557" s="218"/>
    </row>
    <row r="558">
      <c r="A558" s="72" t="s">
        <v>841</v>
      </c>
      <c r="B558" s="6">
        <f>B582</f>
        <v>20</v>
      </c>
      <c r="C558" s="4"/>
      <c r="D558" s="4"/>
      <c r="E558" s="4"/>
      <c r="F558" s="6"/>
      <c r="G558" s="6"/>
      <c r="H558" s="6"/>
      <c r="I558" s="70"/>
      <c r="J558" s="71"/>
      <c r="K558" s="71"/>
    </row>
    <row r="559" ht="16.5" customHeight="1">
      <c r="A559" s="45" t="str">
        <f>Data!A1170</f>
        <v>Hoboken City Council</v>
      </c>
      <c r="B559" s="35">
        <v>1.0</v>
      </c>
      <c r="C559" s="45" t="s">
        <v>2439</v>
      </c>
      <c r="D559" s="46"/>
      <c r="E559" s="46">
        <f>Data!D1170</f>
        <v>53455</v>
      </c>
      <c r="F559" s="219"/>
      <c r="G559" s="219">
        <f>Data!E1170</f>
        <v>43040</v>
      </c>
      <c r="H559" s="219"/>
      <c r="I559" s="70"/>
      <c r="J559" s="91"/>
      <c r="K559" s="71"/>
    </row>
    <row r="560">
      <c r="A560" s="45" t="str">
        <f>Data!A1183</f>
        <v>Montgomery County Council</v>
      </c>
      <c r="B560" s="35">
        <v>1.0</v>
      </c>
      <c r="C560" s="45" t="s">
        <v>2443</v>
      </c>
      <c r="D560" s="46"/>
      <c r="E560" s="46">
        <f>Data!D1183</f>
        <v>1052567</v>
      </c>
      <c r="F560" s="48"/>
      <c r="G560" s="48">
        <f>Data!E1183</f>
        <v>43074</v>
      </c>
      <c r="H560" s="48"/>
      <c r="I560" s="70"/>
      <c r="J560" s="91"/>
      <c r="K560" s="71"/>
    </row>
    <row r="561">
      <c r="A561" s="45" t="str">
        <f>Data!A1175</f>
        <v>Los Angeles City Council (action, not declaration)</v>
      </c>
      <c r="B561" s="35">
        <v>1.0</v>
      </c>
      <c r="C561" s="45" t="s">
        <v>1206</v>
      </c>
      <c r="D561" s="46"/>
      <c r="E561" s="46">
        <f>Data!D1175</f>
        <v>3990456</v>
      </c>
      <c r="F561" s="48"/>
      <c r="G561" s="48">
        <f>Data!E1175</f>
        <v>43217</v>
      </c>
      <c r="H561" s="48"/>
      <c r="I561" s="70"/>
      <c r="J561" s="91"/>
      <c r="K561" s="71"/>
    </row>
    <row r="562">
      <c r="A562" s="45" t="str">
        <f>Data!A1144</f>
        <v>Berkeley City Council</v>
      </c>
      <c r="B562" s="35">
        <v>1.0</v>
      </c>
      <c r="C562" s="45" t="s">
        <v>1206</v>
      </c>
      <c r="D562" s="46"/>
      <c r="E562" s="46">
        <f>Data!D1144</f>
        <v>121643</v>
      </c>
      <c r="F562" s="48"/>
      <c r="G562" s="48">
        <f>Data!E1144</f>
        <v>43263</v>
      </c>
      <c r="H562" s="48"/>
      <c r="I562" s="70"/>
      <c r="J562" s="91"/>
      <c r="K562" s="71"/>
    </row>
    <row r="563">
      <c r="A563" s="45" t="str">
        <f>Data!A1197</f>
        <v>Richmond City Council</v>
      </c>
      <c r="B563" s="35">
        <v>1.0</v>
      </c>
      <c r="C563" s="45" t="s">
        <v>1206</v>
      </c>
      <c r="D563" s="46"/>
      <c r="E563" s="46">
        <f>Data!D1197</f>
        <v>110146</v>
      </c>
      <c r="F563" s="48"/>
      <c r="G563" s="48">
        <f>Data!E1197</f>
        <v>43305</v>
      </c>
      <c r="H563" s="48"/>
      <c r="I563" s="70"/>
      <c r="J563" s="91"/>
      <c r="K563" s="71"/>
    </row>
    <row r="564">
      <c r="A564" s="45" t="str">
        <f>#REF!</f>
        <v>#REF!</v>
      </c>
      <c r="B564" s="35">
        <v>1.0</v>
      </c>
      <c r="C564" s="45" t="s">
        <v>1206</v>
      </c>
      <c r="D564" s="46"/>
      <c r="E564" s="46" t="str">
        <f>#REF!</f>
        <v>#REF!</v>
      </c>
      <c r="F564" s="48"/>
      <c r="G564" s="48" t="str">
        <f>#REF!</f>
        <v>#REF!</v>
      </c>
      <c r="H564" s="48"/>
      <c r="I564" s="70"/>
      <c r="J564" s="91"/>
      <c r="K564" s="71"/>
    </row>
    <row r="565">
      <c r="A565" s="45" t="str">
        <f>Data!A1188</f>
        <v>Oakland City Council</v>
      </c>
      <c r="B565" s="35">
        <v>1.0</v>
      </c>
      <c r="C565" s="45" t="s">
        <v>1206</v>
      </c>
      <c r="D565" s="46"/>
      <c r="E565" s="46">
        <f>Data!D1188</f>
        <v>432897</v>
      </c>
      <c r="F565" s="48"/>
      <c r="G565" s="48">
        <f>Data!E1188</f>
        <v>43403</v>
      </c>
      <c r="H565" s="48"/>
      <c r="I565" s="70"/>
      <c r="J565" s="91"/>
      <c r="K565" s="71"/>
    </row>
    <row r="566">
      <c r="A566" s="45" t="str">
        <f>Data!A1206</f>
        <v>Santa Cruz City Council</v>
      </c>
      <c r="B566" s="35">
        <v>1.0</v>
      </c>
      <c r="C566" s="45" t="s">
        <v>1206</v>
      </c>
      <c r="D566" s="46"/>
      <c r="E566" s="46">
        <f>Data!D1206</f>
        <v>64725</v>
      </c>
      <c r="F566" s="47"/>
      <c r="G566" s="47">
        <f>Data!E1206</f>
        <v>43431</v>
      </c>
      <c r="H566" s="47"/>
      <c r="I566" s="70"/>
      <c r="J566" s="91"/>
      <c r="K566" s="71"/>
    </row>
    <row r="567" ht="16.5" customHeight="1">
      <c r="A567" s="45" t="s">
        <v>2459</v>
      </c>
      <c r="B567" s="35">
        <v>1.0</v>
      </c>
      <c r="C567" s="45" t="s">
        <v>1206</v>
      </c>
      <c r="D567" s="220"/>
      <c r="E567" s="220">
        <f>Data!D1168</f>
        <v>159620</v>
      </c>
      <c r="F567" s="221"/>
      <c r="G567" s="221">
        <v>43480.0</v>
      </c>
      <c r="H567" s="219"/>
      <c r="I567" s="70"/>
      <c r="J567" s="222"/>
      <c r="K567" s="71"/>
    </row>
    <row r="568">
      <c r="A568" s="45" t="str">
        <f>Data!A1185</f>
        <v>New Britain City Council</v>
      </c>
      <c r="B568" s="35">
        <v>1.0</v>
      </c>
      <c r="C568" s="6" t="s">
        <v>2379</v>
      </c>
      <c r="D568" s="223"/>
      <c r="E568" s="223">
        <f>Data!D1185</f>
        <v>72453</v>
      </c>
      <c r="F568" s="47"/>
      <c r="G568" s="47">
        <f>Data!E1185</f>
        <v>43488</v>
      </c>
      <c r="H568" s="48"/>
      <c r="I568" s="70"/>
      <c r="J568" s="224"/>
      <c r="K568" s="71"/>
    </row>
    <row r="569">
      <c r="A569" s="45" t="s">
        <v>2468</v>
      </c>
      <c r="B569" s="35">
        <v>1.0</v>
      </c>
      <c r="C569" s="45" t="s">
        <v>1206</v>
      </c>
      <c r="D569" s="46"/>
      <c r="E569" s="46">
        <f>Data!D1207</f>
        <v>274255</v>
      </c>
      <c r="F569" s="47"/>
      <c r="G569" s="47">
        <v>43494.0</v>
      </c>
      <c r="H569" s="47"/>
      <c r="I569" s="70"/>
      <c r="J569" s="91"/>
      <c r="K569" s="71"/>
    </row>
    <row r="570">
      <c r="A570" s="97" t="s">
        <v>2469</v>
      </c>
      <c r="B570" s="225"/>
      <c r="C570" s="225"/>
      <c r="D570" s="225"/>
      <c r="E570" s="182">
        <f>-E566</f>
        <v>-64725</v>
      </c>
      <c r="F570" s="48"/>
      <c r="G570" s="46" t="s">
        <v>503</v>
      </c>
      <c r="H570" s="48"/>
      <c r="I570" s="70"/>
      <c r="J570" s="88"/>
      <c r="K570" s="71"/>
    </row>
    <row r="571" ht="16.5" customHeight="1">
      <c r="A571" s="107" t="s">
        <v>2472</v>
      </c>
      <c r="B571" s="94"/>
      <c r="C571" s="94"/>
      <c r="E571" s="46" t="s">
        <v>503</v>
      </c>
      <c r="F571" s="226"/>
      <c r="G571" s="46" t="s">
        <v>503</v>
      </c>
      <c r="H571" s="227"/>
      <c r="I571" s="228">
        <f>sum(E569:E570)</f>
        <v>209530</v>
      </c>
      <c r="J571" s="229"/>
      <c r="K571" s="100"/>
      <c r="L571" s="101"/>
      <c r="M571" s="101"/>
      <c r="N571" s="101"/>
      <c r="O571" s="101"/>
      <c r="P571" s="101"/>
      <c r="Q571" s="101"/>
      <c r="R571" s="101"/>
      <c r="S571" s="101"/>
      <c r="T571" s="101"/>
      <c r="U571" s="101"/>
      <c r="V571" s="101"/>
      <c r="W571" s="101"/>
      <c r="X571" s="101"/>
      <c r="Y571" s="101"/>
      <c r="Z571" s="101"/>
      <c r="AA571" s="101"/>
      <c r="AB571" s="101"/>
      <c r="AC571" s="101"/>
    </row>
    <row r="572" ht="16.5" customHeight="1">
      <c r="A572" s="45" t="str">
        <f>Data!A1158</f>
        <v>City of Davis</v>
      </c>
      <c r="B572" s="35">
        <v>1.0</v>
      </c>
      <c r="C572" s="45" t="s">
        <v>1206</v>
      </c>
      <c r="D572" s="230"/>
      <c r="E572" s="230">
        <f>Data!D1158</f>
        <v>69289</v>
      </c>
      <c r="F572" s="221"/>
      <c r="G572" s="221">
        <f>Data!E1158</f>
        <v>43529</v>
      </c>
      <c r="H572" s="219"/>
      <c r="I572" s="70"/>
      <c r="J572" s="222"/>
      <c r="K572" s="71"/>
    </row>
    <row r="573" ht="16.5" customHeight="1">
      <c r="A573" s="45" t="str">
        <f>Data!A1161</f>
        <v>Town of Fairfax</v>
      </c>
      <c r="B573" s="35">
        <v>1.0</v>
      </c>
      <c r="C573" s="45" t="s">
        <v>1206</v>
      </c>
      <c r="D573" s="220"/>
      <c r="E573" s="220">
        <f>Data!D1161</f>
        <v>7555</v>
      </c>
      <c r="F573" s="221"/>
      <c r="G573" s="221">
        <f>Data!E1161</f>
        <v>43530</v>
      </c>
      <c r="H573" s="219"/>
      <c r="I573" s="70"/>
      <c r="J573" s="222"/>
      <c r="K573" s="71"/>
    </row>
    <row r="574">
      <c r="A574" s="45" t="str">
        <f>Data!A1156</f>
        <v>Crystal Bay Township</v>
      </c>
      <c r="B574" s="35">
        <v>1.0</v>
      </c>
      <c r="C574" s="45" t="s">
        <v>2485</v>
      </c>
      <c r="D574" s="231"/>
      <c r="E574" s="231">
        <f>Data!D1156</f>
        <v>607</v>
      </c>
      <c r="F574" s="221"/>
      <c r="G574" s="221">
        <f>Data!E1156</f>
        <v>43536</v>
      </c>
      <c r="H574" s="47"/>
      <c r="I574" s="70"/>
      <c r="J574" s="91"/>
      <c r="K574" s="71"/>
    </row>
    <row r="575">
      <c r="A575" s="45" t="str">
        <f>Data!A1132</f>
        <v>Alameda City Council</v>
      </c>
      <c r="B575" s="35">
        <v>1.0</v>
      </c>
      <c r="C575" s="45" t="s">
        <v>1206</v>
      </c>
      <c r="D575" s="46"/>
      <c r="E575" s="46">
        <f>Data!D1132</f>
        <v>78338</v>
      </c>
      <c r="F575" s="232"/>
      <c r="G575" s="232">
        <f>Data!E1132</f>
        <v>43543</v>
      </c>
      <c r="H575" s="48"/>
      <c r="I575" s="70"/>
      <c r="J575" s="91"/>
      <c r="K575" s="71"/>
    </row>
    <row r="576" ht="16.5" customHeight="1">
      <c r="A576" s="45" t="str">
        <f>Data!A1151</f>
        <v>City of Chico</v>
      </c>
      <c r="B576" s="35">
        <v>1.0</v>
      </c>
      <c r="C576" s="45" t="s">
        <v>1206</v>
      </c>
      <c r="D576" s="220"/>
      <c r="E576" s="220">
        <f>Data!D1151</f>
        <v>94776</v>
      </c>
      <c r="F576" s="221"/>
      <c r="G576" s="221">
        <v>43557.0</v>
      </c>
      <c r="H576" s="219"/>
      <c r="I576" s="70"/>
      <c r="J576" s="222"/>
      <c r="K576" s="71"/>
    </row>
    <row r="577">
      <c r="A577" s="45" t="str">
        <f>Data!A1201</f>
        <v>City and County of San Francisco</v>
      </c>
      <c r="B577" s="35">
        <v>1.0</v>
      </c>
      <c r="C577" s="45" t="s">
        <v>1206</v>
      </c>
      <c r="D577" s="46"/>
      <c r="E577" s="46">
        <f>Data!D1201</f>
        <v>883305</v>
      </c>
      <c r="F577" s="47"/>
      <c r="G577" s="47">
        <f>Data!E1201</f>
        <v>43557</v>
      </c>
      <c r="H577" s="47"/>
      <c r="I577" s="70"/>
      <c r="J577" s="91"/>
      <c r="K577" s="71"/>
    </row>
    <row r="578">
      <c r="A578" s="45" t="str">
        <f>Data!A1191</f>
        <v>Petaluma City Council</v>
      </c>
      <c r="B578" s="35">
        <v>1.0</v>
      </c>
      <c r="C578" s="45" t="s">
        <v>1206</v>
      </c>
      <c r="D578" s="46"/>
      <c r="E578" s="46">
        <f>Data!D1191</f>
        <v>61917</v>
      </c>
      <c r="F578" s="47"/>
      <c r="G578" s="47">
        <f>Data!E1191</f>
        <v>43591</v>
      </c>
      <c r="H578" s="47"/>
      <c r="I578" s="70"/>
      <c r="J578" s="91"/>
      <c r="K578" s="71"/>
    </row>
    <row r="579">
      <c r="A579" s="45" t="str">
        <f>Data!A1187</f>
        <v>New York City Council</v>
      </c>
      <c r="B579" s="35">
        <v>1.0</v>
      </c>
      <c r="C579" s="6" t="s">
        <v>2496</v>
      </c>
      <c r="D579" s="46"/>
      <c r="E579" s="46">
        <f>Data!D1187</f>
        <v>8398748</v>
      </c>
      <c r="F579" s="47"/>
      <c r="G579" s="47">
        <f>Data!E1187</f>
        <v>43642</v>
      </c>
      <c r="H579" s="47"/>
      <c r="I579" s="70"/>
      <c r="J579" s="91"/>
      <c r="K579" s="71"/>
    </row>
    <row r="580">
      <c r="A580" s="45" t="str">
        <f>Data!A1141</f>
        <v>Austin City Council</v>
      </c>
      <c r="B580" s="35">
        <v>1.0</v>
      </c>
      <c r="C580" s="6" t="s">
        <v>2500</v>
      </c>
      <c r="D580" s="46"/>
      <c r="E580" s="46">
        <f>Data!D1141</f>
        <v>950715</v>
      </c>
      <c r="F580" s="47"/>
      <c r="G580" s="37">
        <f>Data!E1141</f>
        <v>43685</v>
      </c>
      <c r="H580" s="47"/>
      <c r="I580" s="70"/>
      <c r="J580" s="91"/>
      <c r="K580" s="71"/>
    </row>
    <row r="581">
      <c r="A581" s="4"/>
      <c r="B581" s="4"/>
      <c r="C581" s="4"/>
      <c r="D581" s="4"/>
      <c r="E581" s="4"/>
      <c r="F581" s="48"/>
      <c r="G581" s="48"/>
      <c r="H581" s="48"/>
      <c r="I581" s="70"/>
      <c r="J581" s="88"/>
      <c r="K581" s="71"/>
    </row>
    <row r="582">
      <c r="A582" s="41" t="s">
        <v>2504</v>
      </c>
      <c r="B582" s="4">
        <f>SUM(B559:B581)</f>
        <v>20</v>
      </c>
      <c r="C582" s="4"/>
      <c r="D582" s="73"/>
      <c r="E582" s="75" t="str">
        <f>SUM(E558:E581)</f>
        <v>#REF!</v>
      </c>
      <c r="F582" s="43"/>
      <c r="G582" s="43"/>
      <c r="H582" s="57"/>
      <c r="I582" s="70"/>
      <c r="J582" s="71"/>
      <c r="K582" s="71"/>
    </row>
    <row r="583">
      <c r="A583" s="4"/>
      <c r="B583" s="4"/>
      <c r="C583" s="4"/>
      <c r="D583" s="4"/>
      <c r="E583" s="4"/>
      <c r="F583" s="32"/>
      <c r="G583" s="32"/>
      <c r="H583" s="32"/>
      <c r="I583" s="4"/>
      <c r="J583" s="71"/>
      <c r="K583" s="71"/>
    </row>
    <row r="584">
      <c r="A584" s="234" t="s">
        <v>2510</v>
      </c>
      <c r="B584" s="235">
        <f>SUM(B12, B31, B36, B41, B326, B401, B406, B418, B459, B500, B477, B516, B521, B529, B534, B539, B556, B582)</f>
        <v>926</v>
      </c>
      <c r="C584" s="4"/>
      <c r="D584" s="236"/>
      <c r="E584" s="236" t="str">
        <f>SUM(E12, E31, E36, E41, E401, E406, E418, E459, E477, E500, E516, E521, E529, E534, E539, E556, E326, E582)</f>
        <v>#REF!</v>
      </c>
      <c r="F584" s="43"/>
      <c r="G584" s="43"/>
      <c r="H584" s="57"/>
      <c r="I584" s="44"/>
      <c r="J584" s="71"/>
      <c r="K584" s="71"/>
    </row>
    <row r="585">
      <c r="A585" s="4"/>
      <c r="B585" s="4"/>
      <c r="C585" s="4"/>
      <c r="D585" s="4"/>
      <c r="E585" s="4"/>
      <c r="F585" s="32"/>
      <c r="G585" s="32"/>
      <c r="H585" s="32"/>
      <c r="I585" s="4"/>
      <c r="J585" s="71"/>
      <c r="K585" s="71"/>
    </row>
    <row r="586">
      <c r="D586" s="4"/>
      <c r="E586" s="4"/>
      <c r="F586" s="4"/>
      <c r="G586" s="4"/>
      <c r="J586" s="218"/>
      <c r="K586" s="218"/>
    </row>
    <row r="587">
      <c r="A587" s="237" t="s">
        <v>2525</v>
      </c>
      <c r="B587" s="238"/>
      <c r="C587" s="238"/>
      <c r="D587" s="27"/>
      <c r="E587" s="27"/>
      <c r="F587" s="27"/>
      <c r="G587" s="27"/>
      <c r="H587" s="238"/>
      <c r="I587" s="238"/>
      <c r="J587" s="239"/>
      <c r="K587" s="239"/>
      <c r="L587" s="238"/>
      <c r="M587" s="238"/>
      <c r="N587" s="238"/>
      <c r="O587" s="238"/>
      <c r="P587" s="238"/>
      <c r="Q587" s="238"/>
      <c r="R587" s="238"/>
      <c r="S587" s="238"/>
      <c r="T587" s="238"/>
      <c r="U587" s="238"/>
      <c r="V587" s="238"/>
      <c r="W587" s="238"/>
      <c r="X587" s="238"/>
      <c r="Y587" s="238"/>
      <c r="Z587" s="238"/>
      <c r="AA587" s="238"/>
      <c r="AB587" s="238"/>
      <c r="AC587" s="238"/>
    </row>
    <row r="588">
      <c r="D588" s="4"/>
      <c r="E588" s="4"/>
      <c r="F588" s="4"/>
      <c r="G588" s="4"/>
      <c r="J588" s="218"/>
      <c r="K588" s="218"/>
    </row>
    <row r="589">
      <c r="D589" s="4"/>
      <c r="E589" s="4"/>
      <c r="F589" s="4"/>
      <c r="G589" s="4"/>
      <c r="J589" s="218"/>
      <c r="K589" s="218"/>
    </row>
    <row r="590">
      <c r="D590" s="4"/>
      <c r="E590" s="4"/>
      <c r="F590" s="4"/>
      <c r="G590" s="4"/>
      <c r="J590" s="218"/>
      <c r="K590" s="218"/>
    </row>
    <row r="591">
      <c r="D591" s="4"/>
      <c r="E591" s="4"/>
      <c r="F591" s="4"/>
      <c r="G591" s="4"/>
      <c r="J591" s="218"/>
      <c r="K591" s="218"/>
    </row>
    <row r="592">
      <c r="D592" s="4"/>
      <c r="E592" s="4"/>
      <c r="F592" s="4"/>
      <c r="G592" s="4"/>
      <c r="J592" s="218"/>
      <c r="K592" s="218"/>
    </row>
    <row r="593">
      <c r="D593" s="4"/>
      <c r="E593" s="4"/>
      <c r="F593" s="4"/>
      <c r="G593" s="4"/>
      <c r="J593" s="218"/>
      <c r="K593" s="218"/>
    </row>
    <row r="594">
      <c r="D594" s="4"/>
      <c r="E594" s="4"/>
      <c r="F594" s="4"/>
      <c r="G594" s="4"/>
      <c r="J594" s="218"/>
      <c r="K594" s="218"/>
    </row>
    <row r="595">
      <c r="D595" s="4"/>
      <c r="E595" s="4"/>
      <c r="F595" s="4"/>
      <c r="G595" s="4"/>
      <c r="J595" s="218"/>
      <c r="K595" s="218"/>
    </row>
    <row r="596">
      <c r="D596" s="4"/>
      <c r="E596" s="4"/>
      <c r="F596" s="4"/>
      <c r="G596" s="4"/>
      <c r="J596" s="218"/>
      <c r="K596" s="218"/>
    </row>
    <row r="597">
      <c r="D597" s="4"/>
      <c r="E597" s="4"/>
      <c r="F597" s="4"/>
      <c r="G597" s="4"/>
      <c r="J597" s="218"/>
      <c r="K597" s="218"/>
    </row>
    <row r="598">
      <c r="D598" s="4"/>
      <c r="E598" s="4"/>
      <c r="F598" s="4"/>
      <c r="G598" s="4"/>
      <c r="J598" s="218"/>
      <c r="K598" s="218"/>
    </row>
    <row r="599">
      <c r="D599" s="4"/>
      <c r="E599" s="4"/>
      <c r="F599" s="4"/>
      <c r="G599" s="4"/>
      <c r="J599" s="218"/>
      <c r="K599" s="218"/>
    </row>
    <row r="600">
      <c r="D600" s="4"/>
      <c r="E600" s="4"/>
      <c r="F600" s="4"/>
      <c r="G600" s="4"/>
      <c r="J600" s="218"/>
      <c r="K600" s="218"/>
    </row>
    <row r="601">
      <c r="D601" s="4"/>
      <c r="E601" s="4"/>
      <c r="F601" s="4"/>
      <c r="G601" s="4"/>
      <c r="J601" s="218"/>
      <c r="K601" s="218"/>
    </row>
    <row r="602">
      <c r="D602" s="4"/>
      <c r="E602" s="4"/>
      <c r="F602" s="4"/>
      <c r="G602" s="4"/>
      <c r="J602" s="218"/>
      <c r="K602" s="218"/>
    </row>
    <row r="603">
      <c r="D603" s="4"/>
      <c r="E603" s="4"/>
      <c r="F603" s="4"/>
      <c r="G603" s="4"/>
      <c r="J603" s="218"/>
      <c r="K603" s="218"/>
    </row>
    <row r="604">
      <c r="D604" s="4"/>
      <c r="E604" s="4"/>
      <c r="F604" s="4"/>
      <c r="G604" s="4"/>
      <c r="J604" s="218"/>
      <c r="K604" s="218"/>
    </row>
    <row r="605">
      <c r="D605" s="4"/>
      <c r="E605" s="4"/>
      <c r="F605" s="4"/>
      <c r="G605" s="4"/>
      <c r="J605" s="218"/>
      <c r="K605" s="218"/>
    </row>
    <row r="606">
      <c r="D606" s="4"/>
      <c r="E606" s="4"/>
      <c r="F606" s="4"/>
      <c r="G606" s="4"/>
      <c r="J606" s="218"/>
      <c r="K606" s="218"/>
    </row>
    <row r="607">
      <c r="D607" s="4"/>
      <c r="E607" s="4"/>
      <c r="F607" s="4"/>
      <c r="G607" s="4"/>
      <c r="J607" s="218"/>
      <c r="K607" s="218"/>
    </row>
    <row r="608">
      <c r="D608" s="4"/>
      <c r="E608" s="4"/>
      <c r="F608" s="4"/>
      <c r="G608" s="4"/>
      <c r="J608" s="218"/>
      <c r="K608" s="218"/>
    </row>
    <row r="609">
      <c r="D609" s="4"/>
      <c r="E609" s="4"/>
      <c r="F609" s="4"/>
      <c r="G609" s="4"/>
      <c r="J609" s="218"/>
      <c r="K609" s="218"/>
    </row>
    <row r="610">
      <c r="D610" s="4"/>
      <c r="E610" s="4"/>
      <c r="F610" s="4"/>
      <c r="G610" s="4"/>
      <c r="J610" s="218"/>
      <c r="K610" s="218"/>
    </row>
    <row r="611">
      <c r="D611" s="4"/>
      <c r="E611" s="4"/>
      <c r="F611" s="4"/>
      <c r="G611" s="4"/>
      <c r="J611" s="218"/>
      <c r="K611" s="218"/>
    </row>
    <row r="612">
      <c r="D612" s="4"/>
      <c r="E612" s="4"/>
      <c r="F612" s="4"/>
      <c r="G612" s="4"/>
      <c r="J612" s="218"/>
      <c r="K612" s="218"/>
    </row>
    <row r="613">
      <c r="D613" s="4"/>
      <c r="E613" s="4"/>
      <c r="F613" s="4"/>
      <c r="G613" s="4"/>
      <c r="J613" s="218"/>
      <c r="K613" s="218"/>
    </row>
    <row r="614">
      <c r="D614" s="4"/>
      <c r="E614" s="4"/>
      <c r="F614" s="4"/>
      <c r="G614" s="4"/>
      <c r="J614" s="218"/>
      <c r="K614" s="218"/>
    </row>
    <row r="615">
      <c r="D615" s="4"/>
      <c r="E615" s="4"/>
      <c r="F615" s="4"/>
      <c r="G615" s="4"/>
      <c r="J615" s="218"/>
      <c r="K615" s="218"/>
    </row>
    <row r="616">
      <c r="D616" s="4"/>
      <c r="E616" s="4"/>
      <c r="F616" s="4"/>
      <c r="G616" s="4"/>
      <c r="J616" s="218"/>
      <c r="K616" s="218"/>
    </row>
    <row r="617">
      <c r="D617" s="4"/>
      <c r="E617" s="4"/>
      <c r="F617" s="4"/>
      <c r="G617" s="4"/>
      <c r="J617" s="218"/>
      <c r="K617" s="218"/>
    </row>
    <row r="618">
      <c r="D618" s="4"/>
      <c r="E618" s="4"/>
      <c r="F618" s="4"/>
      <c r="G618" s="4"/>
      <c r="J618" s="218"/>
      <c r="K618" s="218"/>
    </row>
    <row r="619">
      <c r="D619" s="4"/>
      <c r="E619" s="4"/>
      <c r="F619" s="4"/>
      <c r="G619" s="4"/>
      <c r="J619" s="218"/>
      <c r="K619" s="218"/>
    </row>
    <row r="620">
      <c r="D620" s="4"/>
      <c r="E620" s="4"/>
      <c r="F620" s="4"/>
      <c r="G620" s="4"/>
      <c r="J620" s="218"/>
      <c r="K620" s="218"/>
    </row>
    <row r="621">
      <c r="D621" s="4"/>
      <c r="E621" s="4"/>
      <c r="F621" s="4"/>
      <c r="G621" s="4"/>
      <c r="J621" s="218"/>
      <c r="K621" s="218"/>
    </row>
    <row r="622">
      <c r="D622" s="4"/>
      <c r="E622" s="4"/>
      <c r="F622" s="4"/>
      <c r="G622" s="4"/>
      <c r="J622" s="218"/>
      <c r="K622" s="218"/>
    </row>
    <row r="623">
      <c r="D623" s="4"/>
      <c r="E623" s="4"/>
      <c r="F623" s="4"/>
      <c r="G623" s="4"/>
      <c r="J623" s="218"/>
      <c r="K623" s="218"/>
    </row>
    <row r="624">
      <c r="D624" s="4"/>
      <c r="E624" s="4"/>
      <c r="F624" s="4"/>
      <c r="G624" s="4"/>
      <c r="J624" s="218"/>
      <c r="K624" s="218"/>
    </row>
    <row r="625">
      <c r="D625" s="4"/>
      <c r="E625" s="4"/>
      <c r="F625" s="4"/>
      <c r="G625" s="4"/>
      <c r="J625" s="218"/>
      <c r="K625" s="218"/>
    </row>
    <row r="626">
      <c r="D626" s="4"/>
      <c r="E626" s="4"/>
      <c r="F626" s="4"/>
      <c r="G626" s="4"/>
      <c r="J626" s="218"/>
      <c r="K626" s="218"/>
    </row>
    <row r="627">
      <c r="D627" s="4"/>
      <c r="E627" s="4"/>
      <c r="F627" s="4"/>
      <c r="G627" s="4"/>
      <c r="J627" s="218"/>
      <c r="K627" s="218"/>
    </row>
    <row r="628">
      <c r="D628" s="4"/>
      <c r="E628" s="4"/>
      <c r="F628" s="4"/>
      <c r="G628" s="4"/>
      <c r="J628" s="218"/>
      <c r="K628" s="218"/>
    </row>
    <row r="629">
      <c r="D629" s="4"/>
      <c r="E629" s="4"/>
      <c r="F629" s="4"/>
      <c r="G629" s="4"/>
      <c r="J629" s="218"/>
      <c r="K629" s="218"/>
    </row>
    <row r="630">
      <c r="D630" s="4"/>
      <c r="E630" s="4"/>
      <c r="F630" s="4"/>
      <c r="G630" s="4"/>
      <c r="J630" s="218"/>
      <c r="K630" s="218"/>
    </row>
    <row r="631">
      <c r="D631" s="4"/>
      <c r="E631" s="4"/>
      <c r="F631" s="4"/>
      <c r="G631" s="4"/>
      <c r="J631" s="218"/>
      <c r="K631" s="218"/>
    </row>
    <row r="632">
      <c r="D632" s="4"/>
      <c r="E632" s="4"/>
      <c r="F632" s="4"/>
      <c r="G632" s="4"/>
      <c r="J632" s="218"/>
      <c r="K632" s="218"/>
    </row>
    <row r="633">
      <c r="D633" s="4"/>
      <c r="E633" s="4"/>
      <c r="F633" s="4"/>
      <c r="G633" s="4"/>
      <c r="J633" s="218"/>
      <c r="K633" s="218"/>
    </row>
    <row r="634">
      <c r="D634" s="4"/>
      <c r="E634" s="4"/>
      <c r="F634" s="4"/>
      <c r="G634" s="4"/>
      <c r="J634" s="218"/>
      <c r="K634" s="218"/>
    </row>
    <row r="635">
      <c r="D635" s="4"/>
      <c r="E635" s="4"/>
      <c r="F635" s="4"/>
      <c r="G635" s="4"/>
      <c r="J635" s="218"/>
      <c r="K635" s="218"/>
    </row>
    <row r="636">
      <c r="D636" s="4"/>
      <c r="E636" s="4"/>
      <c r="F636" s="4"/>
      <c r="G636" s="4"/>
      <c r="J636" s="218"/>
      <c r="K636" s="218"/>
    </row>
    <row r="637">
      <c r="D637" s="4"/>
      <c r="E637" s="4"/>
      <c r="F637" s="4"/>
      <c r="G637" s="4"/>
      <c r="J637" s="218"/>
      <c r="K637" s="218"/>
    </row>
    <row r="638">
      <c r="D638" s="4"/>
      <c r="E638" s="4"/>
      <c r="F638" s="4"/>
      <c r="G638" s="4"/>
      <c r="J638" s="218"/>
      <c r="K638" s="218"/>
    </row>
    <row r="639">
      <c r="D639" s="4"/>
      <c r="E639" s="4"/>
      <c r="F639" s="4"/>
      <c r="G639" s="4"/>
      <c r="J639" s="218"/>
      <c r="K639" s="218"/>
    </row>
    <row r="640">
      <c r="D640" s="4"/>
      <c r="E640" s="4"/>
      <c r="F640" s="4"/>
      <c r="G640" s="4"/>
      <c r="J640" s="218"/>
      <c r="K640" s="218"/>
    </row>
    <row r="641">
      <c r="D641" s="4"/>
      <c r="E641" s="4"/>
      <c r="F641" s="4"/>
      <c r="G641" s="4"/>
      <c r="J641" s="218"/>
      <c r="K641" s="218"/>
    </row>
    <row r="642">
      <c r="D642" s="4"/>
      <c r="E642" s="4"/>
      <c r="F642" s="4"/>
      <c r="G642" s="4"/>
      <c r="J642" s="218"/>
      <c r="K642" s="218"/>
    </row>
    <row r="643">
      <c r="D643" s="4"/>
      <c r="E643" s="4"/>
      <c r="F643" s="4"/>
      <c r="G643" s="4"/>
      <c r="J643" s="218"/>
      <c r="K643" s="218"/>
    </row>
    <row r="644">
      <c r="D644" s="4"/>
      <c r="E644" s="4"/>
      <c r="F644" s="4"/>
      <c r="G644" s="4"/>
      <c r="J644" s="218"/>
      <c r="K644" s="218"/>
    </row>
    <row r="645">
      <c r="D645" s="4"/>
      <c r="E645" s="4"/>
      <c r="F645" s="4"/>
      <c r="G645" s="4"/>
      <c r="J645" s="218"/>
      <c r="K645" s="218"/>
    </row>
    <row r="646">
      <c r="D646" s="4"/>
      <c r="E646" s="4"/>
      <c r="F646" s="4"/>
      <c r="G646" s="4"/>
      <c r="J646" s="218"/>
      <c r="K646" s="218"/>
    </row>
    <row r="647">
      <c r="D647" s="4"/>
      <c r="E647" s="4"/>
      <c r="F647" s="4"/>
      <c r="G647" s="4"/>
      <c r="J647" s="218"/>
      <c r="K647" s="218"/>
    </row>
    <row r="648">
      <c r="D648" s="4"/>
      <c r="E648" s="4"/>
      <c r="F648" s="4"/>
      <c r="G648" s="4"/>
      <c r="J648" s="218"/>
      <c r="K648" s="218"/>
    </row>
    <row r="649">
      <c r="D649" s="4"/>
      <c r="E649" s="4"/>
      <c r="F649" s="4"/>
      <c r="G649" s="4"/>
      <c r="J649" s="218"/>
      <c r="K649" s="218"/>
    </row>
    <row r="650">
      <c r="D650" s="4"/>
      <c r="E650" s="4"/>
      <c r="F650" s="4"/>
      <c r="G650" s="4"/>
      <c r="J650" s="218"/>
      <c r="K650" s="218"/>
    </row>
    <row r="651">
      <c r="D651" s="4"/>
      <c r="E651" s="4"/>
      <c r="F651" s="4"/>
      <c r="G651" s="4"/>
      <c r="J651" s="218"/>
      <c r="K651" s="218"/>
    </row>
    <row r="652">
      <c r="D652" s="4"/>
      <c r="E652" s="4"/>
      <c r="F652" s="4"/>
      <c r="G652" s="4"/>
      <c r="J652" s="218"/>
      <c r="K652" s="218"/>
    </row>
    <row r="653">
      <c r="D653" s="4"/>
      <c r="E653" s="4"/>
      <c r="F653" s="4"/>
      <c r="G653" s="4"/>
      <c r="J653" s="218"/>
      <c r="K653" s="218"/>
    </row>
    <row r="654">
      <c r="D654" s="4"/>
      <c r="E654" s="4"/>
      <c r="F654" s="4"/>
      <c r="G654" s="4"/>
      <c r="J654" s="218"/>
      <c r="K654" s="218"/>
    </row>
    <row r="655">
      <c r="D655" s="4"/>
      <c r="E655" s="4"/>
      <c r="F655" s="4"/>
      <c r="G655" s="4"/>
      <c r="J655" s="218"/>
      <c r="K655" s="218"/>
    </row>
    <row r="656">
      <c r="D656" s="4"/>
      <c r="E656" s="4"/>
      <c r="F656" s="4"/>
      <c r="G656" s="4"/>
      <c r="J656" s="218"/>
      <c r="K656" s="218"/>
    </row>
    <row r="657">
      <c r="D657" s="4"/>
      <c r="E657" s="4"/>
      <c r="F657" s="4"/>
      <c r="G657" s="4"/>
      <c r="J657" s="218"/>
      <c r="K657" s="218"/>
    </row>
    <row r="658">
      <c r="D658" s="4"/>
      <c r="E658" s="4"/>
      <c r="F658" s="4"/>
      <c r="G658" s="4"/>
      <c r="J658" s="218"/>
      <c r="K658" s="218"/>
    </row>
    <row r="659">
      <c r="D659" s="4"/>
      <c r="E659" s="4"/>
      <c r="F659" s="4"/>
      <c r="G659" s="4"/>
      <c r="J659" s="218"/>
      <c r="K659" s="218"/>
    </row>
    <row r="660">
      <c r="D660" s="4"/>
      <c r="E660" s="4"/>
      <c r="F660" s="4"/>
      <c r="G660" s="4"/>
      <c r="J660" s="218"/>
      <c r="K660" s="218"/>
    </row>
    <row r="661">
      <c r="D661" s="4"/>
      <c r="E661" s="4"/>
      <c r="F661" s="4"/>
      <c r="G661" s="4"/>
      <c r="J661" s="218"/>
      <c r="K661" s="218"/>
    </row>
    <row r="662">
      <c r="D662" s="4"/>
      <c r="E662" s="4"/>
      <c r="F662" s="4"/>
      <c r="G662" s="4"/>
      <c r="J662" s="218"/>
      <c r="K662" s="218"/>
    </row>
    <row r="663">
      <c r="D663" s="4"/>
      <c r="E663" s="4"/>
      <c r="F663" s="4"/>
      <c r="G663" s="4"/>
      <c r="J663" s="218"/>
      <c r="K663" s="218"/>
    </row>
    <row r="664">
      <c r="D664" s="4"/>
      <c r="E664" s="4"/>
      <c r="F664" s="4"/>
      <c r="G664" s="4"/>
      <c r="J664" s="218"/>
      <c r="K664" s="218"/>
    </row>
    <row r="665">
      <c r="D665" s="4"/>
      <c r="E665" s="4"/>
      <c r="F665" s="4"/>
      <c r="G665" s="4"/>
      <c r="J665" s="218"/>
      <c r="K665" s="218"/>
    </row>
    <row r="666">
      <c r="D666" s="4"/>
      <c r="E666" s="4"/>
      <c r="F666" s="4"/>
      <c r="G666" s="4"/>
      <c r="J666" s="218"/>
      <c r="K666" s="218"/>
    </row>
    <row r="667">
      <c r="D667" s="4"/>
      <c r="E667" s="4"/>
      <c r="F667" s="4"/>
      <c r="G667" s="4"/>
      <c r="J667" s="218"/>
      <c r="K667" s="218"/>
    </row>
    <row r="668">
      <c r="D668" s="4"/>
      <c r="E668" s="4"/>
      <c r="F668" s="4"/>
      <c r="G668" s="4"/>
      <c r="J668" s="218"/>
      <c r="K668" s="218"/>
    </row>
    <row r="669">
      <c r="D669" s="4"/>
      <c r="E669" s="4"/>
      <c r="F669" s="4"/>
      <c r="G669" s="4"/>
      <c r="J669" s="218"/>
      <c r="K669" s="218"/>
    </row>
    <row r="670">
      <c r="D670" s="4"/>
      <c r="E670" s="4"/>
      <c r="F670" s="4"/>
      <c r="G670" s="4"/>
      <c r="J670" s="218"/>
      <c r="K670" s="218"/>
    </row>
    <row r="671">
      <c r="D671" s="4"/>
      <c r="E671" s="4"/>
      <c r="F671" s="4"/>
      <c r="G671" s="4"/>
      <c r="J671" s="218"/>
      <c r="K671" s="218"/>
    </row>
    <row r="672">
      <c r="D672" s="4"/>
      <c r="E672" s="4"/>
      <c r="F672" s="4"/>
      <c r="G672" s="4"/>
      <c r="J672" s="218"/>
      <c r="K672" s="218"/>
    </row>
    <row r="673">
      <c r="D673" s="4"/>
      <c r="E673" s="4"/>
      <c r="F673" s="4"/>
      <c r="G673" s="4"/>
      <c r="J673" s="218"/>
      <c r="K673" s="218"/>
    </row>
    <row r="674">
      <c r="D674" s="4"/>
      <c r="E674" s="4"/>
      <c r="F674" s="4"/>
      <c r="G674" s="4"/>
      <c r="J674" s="218"/>
      <c r="K674" s="218"/>
    </row>
    <row r="675">
      <c r="D675" s="4"/>
      <c r="E675" s="4"/>
      <c r="F675" s="4"/>
      <c r="G675" s="4"/>
      <c r="J675" s="218"/>
      <c r="K675" s="218"/>
    </row>
    <row r="676">
      <c r="D676" s="4"/>
      <c r="E676" s="4"/>
      <c r="F676" s="4"/>
      <c r="G676" s="4"/>
      <c r="J676" s="218"/>
      <c r="K676" s="218"/>
    </row>
    <row r="677">
      <c r="D677" s="4"/>
      <c r="E677" s="4"/>
      <c r="F677" s="4"/>
      <c r="G677" s="4"/>
      <c r="J677" s="218"/>
      <c r="K677" s="218"/>
    </row>
    <row r="678">
      <c r="D678" s="4"/>
      <c r="E678" s="4"/>
      <c r="F678" s="4"/>
      <c r="G678" s="4"/>
      <c r="J678" s="218"/>
      <c r="K678" s="218"/>
    </row>
    <row r="679">
      <c r="D679" s="4"/>
      <c r="E679" s="4"/>
      <c r="F679" s="4"/>
      <c r="G679" s="4"/>
      <c r="J679" s="218"/>
      <c r="K679" s="218"/>
    </row>
    <row r="680">
      <c r="D680" s="4"/>
      <c r="E680" s="4"/>
      <c r="F680" s="4"/>
      <c r="G680" s="4"/>
      <c r="J680" s="218"/>
      <c r="K680" s="218"/>
    </row>
    <row r="681">
      <c r="D681" s="4"/>
      <c r="E681" s="4"/>
      <c r="F681" s="4"/>
      <c r="G681" s="4"/>
      <c r="J681" s="218"/>
      <c r="K681" s="218"/>
    </row>
    <row r="682">
      <c r="D682" s="4"/>
      <c r="E682" s="4"/>
      <c r="F682" s="4"/>
      <c r="G682" s="4"/>
      <c r="J682" s="218"/>
      <c r="K682" s="218"/>
    </row>
    <row r="683">
      <c r="D683" s="4"/>
      <c r="E683" s="4"/>
      <c r="F683" s="4"/>
      <c r="G683" s="4"/>
      <c r="J683" s="218"/>
      <c r="K683" s="218"/>
    </row>
    <row r="684">
      <c r="D684" s="4"/>
      <c r="E684" s="4"/>
      <c r="F684" s="4"/>
      <c r="G684" s="4"/>
      <c r="J684" s="218"/>
      <c r="K684" s="218"/>
    </row>
    <row r="685">
      <c r="D685" s="4"/>
      <c r="E685" s="4"/>
      <c r="F685" s="4"/>
      <c r="G685" s="4"/>
      <c r="J685" s="218"/>
      <c r="K685" s="218"/>
    </row>
    <row r="686">
      <c r="D686" s="4"/>
      <c r="E686" s="4"/>
      <c r="F686" s="4"/>
      <c r="G686" s="4"/>
      <c r="J686" s="218"/>
      <c r="K686" s="218"/>
    </row>
    <row r="687">
      <c r="D687" s="4"/>
      <c r="E687" s="4"/>
      <c r="F687" s="4"/>
      <c r="G687" s="4"/>
      <c r="J687" s="218"/>
      <c r="K687" s="218"/>
    </row>
    <row r="688">
      <c r="D688" s="4"/>
      <c r="E688" s="4"/>
      <c r="F688" s="4"/>
      <c r="G688" s="4"/>
      <c r="J688" s="218"/>
      <c r="K688" s="218"/>
    </row>
    <row r="689">
      <c r="D689" s="4"/>
      <c r="E689" s="4"/>
      <c r="F689" s="4"/>
      <c r="G689" s="4"/>
      <c r="J689" s="218"/>
      <c r="K689" s="218"/>
    </row>
    <row r="690">
      <c r="D690" s="4"/>
      <c r="E690" s="4"/>
      <c r="F690" s="4"/>
      <c r="G690" s="4"/>
      <c r="J690" s="218"/>
      <c r="K690" s="218"/>
    </row>
    <row r="691">
      <c r="D691" s="4"/>
      <c r="E691" s="4"/>
      <c r="F691" s="4"/>
      <c r="G691" s="4"/>
      <c r="J691" s="218"/>
      <c r="K691" s="218"/>
    </row>
    <row r="692">
      <c r="D692" s="4"/>
      <c r="E692" s="4"/>
      <c r="F692" s="4"/>
      <c r="G692" s="4"/>
      <c r="J692" s="218"/>
      <c r="K692" s="218"/>
    </row>
    <row r="693">
      <c r="D693" s="4"/>
      <c r="E693" s="4"/>
      <c r="F693" s="4"/>
      <c r="G693" s="4"/>
      <c r="J693" s="218"/>
      <c r="K693" s="218"/>
    </row>
    <row r="694">
      <c r="D694" s="4"/>
      <c r="E694" s="4"/>
      <c r="F694" s="4"/>
      <c r="G694" s="4"/>
      <c r="J694" s="218"/>
      <c r="K694" s="218"/>
    </row>
    <row r="695">
      <c r="D695" s="4"/>
      <c r="E695" s="4"/>
      <c r="F695" s="4"/>
      <c r="G695" s="4"/>
      <c r="J695" s="218"/>
      <c r="K695" s="218"/>
    </row>
    <row r="696">
      <c r="D696" s="4"/>
      <c r="E696" s="4"/>
      <c r="F696" s="4"/>
      <c r="G696" s="4"/>
      <c r="J696" s="218"/>
      <c r="K696" s="218"/>
    </row>
    <row r="697">
      <c r="D697" s="4"/>
      <c r="E697" s="4"/>
      <c r="F697" s="4"/>
      <c r="G697" s="4"/>
      <c r="J697" s="218"/>
      <c r="K697" s="218"/>
    </row>
    <row r="698">
      <c r="D698" s="4"/>
      <c r="E698" s="4"/>
      <c r="F698" s="4"/>
      <c r="G698" s="4"/>
      <c r="J698" s="218"/>
      <c r="K698" s="218"/>
    </row>
    <row r="699">
      <c r="D699" s="4"/>
      <c r="E699" s="4"/>
      <c r="F699" s="4"/>
      <c r="G699" s="4"/>
      <c r="J699" s="218"/>
      <c r="K699" s="218"/>
    </row>
    <row r="700">
      <c r="D700" s="4"/>
      <c r="E700" s="4"/>
      <c r="F700" s="4"/>
      <c r="G700" s="4"/>
      <c r="J700" s="218"/>
      <c r="K700" s="218"/>
    </row>
    <row r="701">
      <c r="D701" s="4"/>
      <c r="E701" s="4"/>
      <c r="F701" s="4"/>
      <c r="G701" s="4"/>
      <c r="J701" s="218"/>
      <c r="K701" s="218"/>
    </row>
    <row r="702">
      <c r="D702" s="4"/>
      <c r="E702" s="4"/>
      <c r="F702" s="4"/>
      <c r="G702" s="4"/>
      <c r="J702" s="218"/>
      <c r="K702" s="218"/>
    </row>
    <row r="703">
      <c r="D703" s="4"/>
      <c r="E703" s="4"/>
      <c r="F703" s="4"/>
      <c r="G703" s="4"/>
      <c r="J703" s="218"/>
      <c r="K703" s="218"/>
    </row>
    <row r="704">
      <c r="D704" s="4"/>
      <c r="E704" s="4"/>
      <c r="F704" s="4"/>
      <c r="G704" s="4"/>
      <c r="J704" s="218"/>
      <c r="K704" s="218"/>
    </row>
    <row r="705">
      <c r="D705" s="4"/>
      <c r="E705" s="4"/>
      <c r="F705" s="4"/>
      <c r="G705" s="4"/>
      <c r="J705" s="218"/>
      <c r="K705" s="218"/>
    </row>
    <row r="706">
      <c r="D706" s="4"/>
      <c r="E706" s="4"/>
      <c r="F706" s="4"/>
      <c r="G706" s="4"/>
      <c r="J706" s="218"/>
      <c r="K706" s="218"/>
    </row>
    <row r="707">
      <c r="D707" s="4"/>
      <c r="E707" s="4"/>
      <c r="F707" s="4"/>
      <c r="G707" s="4"/>
      <c r="J707" s="218"/>
      <c r="K707" s="218"/>
    </row>
    <row r="708">
      <c r="D708" s="4"/>
      <c r="E708" s="4"/>
      <c r="F708" s="4"/>
      <c r="G708" s="4"/>
      <c r="J708" s="218"/>
      <c r="K708" s="218"/>
    </row>
    <row r="709">
      <c r="D709" s="4"/>
      <c r="E709" s="4"/>
      <c r="F709" s="4"/>
      <c r="G709" s="4"/>
      <c r="J709" s="218"/>
      <c r="K709" s="218"/>
    </row>
    <row r="710">
      <c r="D710" s="4"/>
      <c r="E710" s="4"/>
      <c r="F710" s="4"/>
      <c r="G710" s="4"/>
      <c r="J710" s="218"/>
      <c r="K710" s="218"/>
    </row>
    <row r="711">
      <c r="D711" s="4"/>
      <c r="E711" s="4"/>
      <c r="F711" s="4"/>
      <c r="G711" s="4"/>
      <c r="J711" s="218"/>
      <c r="K711" s="218"/>
    </row>
    <row r="712">
      <c r="D712" s="4"/>
      <c r="E712" s="4"/>
      <c r="F712" s="4"/>
      <c r="G712" s="4"/>
      <c r="J712" s="218"/>
      <c r="K712" s="218"/>
    </row>
    <row r="713">
      <c r="D713" s="4"/>
      <c r="E713" s="4"/>
      <c r="F713" s="4"/>
      <c r="G713" s="4"/>
      <c r="J713" s="218"/>
      <c r="K713" s="218"/>
    </row>
    <row r="714">
      <c r="D714" s="4"/>
      <c r="E714" s="4"/>
      <c r="F714" s="4"/>
      <c r="G714" s="4"/>
      <c r="J714" s="218"/>
      <c r="K714" s="218"/>
    </row>
    <row r="715">
      <c r="D715" s="4"/>
      <c r="E715" s="4"/>
      <c r="F715" s="4"/>
      <c r="G715" s="4"/>
      <c r="J715" s="218"/>
      <c r="K715" s="218"/>
    </row>
    <row r="716">
      <c r="D716" s="4"/>
      <c r="E716" s="4"/>
      <c r="F716" s="4"/>
      <c r="G716" s="4"/>
      <c r="J716" s="218"/>
      <c r="K716" s="218"/>
    </row>
    <row r="717">
      <c r="D717" s="4"/>
      <c r="E717" s="4"/>
      <c r="F717" s="4"/>
      <c r="G717" s="4"/>
      <c r="J717" s="218"/>
      <c r="K717" s="218"/>
    </row>
    <row r="718">
      <c r="D718" s="4"/>
      <c r="E718" s="4"/>
      <c r="F718" s="4"/>
      <c r="G718" s="4"/>
      <c r="J718" s="218"/>
      <c r="K718" s="218"/>
    </row>
    <row r="719">
      <c r="D719" s="4"/>
      <c r="E719" s="4"/>
      <c r="F719" s="4"/>
      <c r="G719" s="4"/>
      <c r="J719" s="218"/>
      <c r="K719" s="218"/>
    </row>
    <row r="720">
      <c r="D720" s="4"/>
      <c r="E720" s="4"/>
      <c r="F720" s="4"/>
      <c r="G720" s="4"/>
      <c r="J720" s="218"/>
      <c r="K720" s="218"/>
    </row>
    <row r="721">
      <c r="D721" s="4"/>
      <c r="E721" s="4"/>
      <c r="F721" s="4"/>
      <c r="G721" s="4"/>
      <c r="J721" s="218"/>
      <c r="K721" s="218"/>
    </row>
    <row r="722">
      <c r="D722" s="4"/>
      <c r="E722" s="4"/>
      <c r="F722" s="4"/>
      <c r="G722" s="4"/>
      <c r="J722" s="218"/>
      <c r="K722" s="218"/>
    </row>
    <row r="723">
      <c r="D723" s="4"/>
      <c r="E723" s="4"/>
      <c r="F723" s="4"/>
      <c r="G723" s="4"/>
      <c r="J723" s="218"/>
      <c r="K723" s="218"/>
    </row>
    <row r="724">
      <c r="D724" s="4"/>
      <c r="E724" s="4"/>
      <c r="F724" s="4"/>
      <c r="G724" s="4"/>
      <c r="J724" s="218"/>
      <c r="K724" s="218"/>
    </row>
    <row r="725">
      <c r="D725" s="4"/>
      <c r="E725" s="4"/>
      <c r="F725" s="4"/>
      <c r="G725" s="4"/>
      <c r="J725" s="218"/>
      <c r="K725" s="218"/>
    </row>
    <row r="726">
      <c r="D726" s="4"/>
      <c r="E726" s="4"/>
      <c r="F726" s="4"/>
      <c r="G726" s="4"/>
      <c r="J726" s="218"/>
      <c r="K726" s="218"/>
    </row>
    <row r="727">
      <c r="D727" s="4"/>
      <c r="E727" s="4"/>
      <c r="F727" s="4"/>
      <c r="G727" s="4"/>
      <c r="J727" s="218"/>
      <c r="K727" s="218"/>
    </row>
    <row r="728">
      <c r="D728" s="4"/>
      <c r="E728" s="4"/>
      <c r="F728" s="4"/>
      <c r="G728" s="4"/>
      <c r="J728" s="218"/>
      <c r="K728" s="218"/>
    </row>
    <row r="729">
      <c r="D729" s="4"/>
      <c r="E729" s="4"/>
      <c r="F729" s="4"/>
      <c r="G729" s="4"/>
      <c r="J729" s="218"/>
      <c r="K729" s="218"/>
    </row>
    <row r="730">
      <c r="D730" s="4"/>
      <c r="E730" s="4"/>
      <c r="F730" s="4"/>
      <c r="G730" s="4"/>
      <c r="J730" s="218"/>
      <c r="K730" s="218"/>
    </row>
    <row r="731">
      <c r="D731" s="4"/>
      <c r="E731" s="4"/>
      <c r="F731" s="4"/>
      <c r="G731" s="4"/>
      <c r="J731" s="218"/>
      <c r="K731" s="218"/>
    </row>
    <row r="732">
      <c r="D732" s="4"/>
      <c r="E732" s="4"/>
      <c r="F732" s="4"/>
      <c r="G732" s="4"/>
      <c r="J732" s="218"/>
      <c r="K732" s="218"/>
    </row>
    <row r="733">
      <c r="D733" s="4"/>
      <c r="E733" s="4"/>
      <c r="F733" s="4"/>
      <c r="G733" s="4"/>
      <c r="J733" s="218"/>
      <c r="K733" s="218"/>
    </row>
    <row r="734">
      <c r="D734" s="4"/>
      <c r="E734" s="4"/>
      <c r="F734" s="4"/>
      <c r="G734" s="4"/>
      <c r="J734" s="218"/>
      <c r="K734" s="218"/>
    </row>
    <row r="735">
      <c r="D735" s="4"/>
      <c r="E735" s="4"/>
      <c r="F735" s="4"/>
      <c r="G735" s="4"/>
      <c r="J735" s="218"/>
      <c r="K735" s="218"/>
    </row>
    <row r="736">
      <c r="D736" s="4"/>
      <c r="E736" s="4"/>
      <c r="F736" s="4"/>
      <c r="G736" s="4"/>
      <c r="J736" s="218"/>
      <c r="K736" s="218"/>
    </row>
    <row r="737">
      <c r="D737" s="4"/>
      <c r="E737" s="4"/>
      <c r="F737" s="4"/>
      <c r="G737" s="4"/>
      <c r="J737" s="218"/>
      <c r="K737" s="218"/>
    </row>
    <row r="738">
      <c r="D738" s="4"/>
      <c r="E738" s="4"/>
      <c r="F738" s="4"/>
      <c r="G738" s="4"/>
      <c r="J738" s="218"/>
      <c r="K738" s="218"/>
    </row>
    <row r="739">
      <c r="D739" s="4"/>
      <c r="E739" s="4"/>
      <c r="F739" s="4"/>
      <c r="G739" s="4"/>
      <c r="J739" s="218"/>
      <c r="K739" s="218"/>
    </row>
    <row r="740">
      <c r="D740" s="4"/>
      <c r="E740" s="4"/>
      <c r="F740" s="4"/>
      <c r="G740" s="4"/>
      <c r="J740" s="218"/>
      <c r="K740" s="218"/>
    </row>
    <row r="741">
      <c r="D741" s="4"/>
      <c r="E741" s="4"/>
      <c r="F741" s="4"/>
      <c r="G741" s="4"/>
      <c r="J741" s="218"/>
      <c r="K741" s="218"/>
    </row>
    <row r="742">
      <c r="D742" s="4"/>
      <c r="E742" s="4"/>
      <c r="F742" s="4"/>
      <c r="G742" s="4"/>
      <c r="J742" s="218"/>
      <c r="K742" s="218"/>
    </row>
    <row r="743">
      <c r="D743" s="4"/>
      <c r="E743" s="4"/>
      <c r="F743" s="4"/>
      <c r="G743" s="4"/>
      <c r="J743" s="218"/>
      <c r="K743" s="218"/>
    </row>
    <row r="744">
      <c r="D744" s="4"/>
      <c r="E744" s="4"/>
      <c r="F744" s="4"/>
      <c r="G744" s="4"/>
      <c r="J744" s="218"/>
      <c r="K744" s="218"/>
    </row>
    <row r="745">
      <c r="D745" s="4"/>
      <c r="E745" s="4"/>
      <c r="F745" s="4"/>
      <c r="G745" s="4"/>
      <c r="J745" s="218"/>
      <c r="K745" s="218"/>
    </row>
    <row r="746">
      <c r="D746" s="4"/>
      <c r="E746" s="4"/>
      <c r="F746" s="4"/>
      <c r="G746" s="4"/>
      <c r="J746" s="218"/>
      <c r="K746" s="218"/>
    </row>
    <row r="747">
      <c r="D747" s="4"/>
      <c r="E747" s="4"/>
      <c r="F747" s="4"/>
      <c r="G747" s="4"/>
      <c r="J747" s="218"/>
      <c r="K747" s="218"/>
    </row>
    <row r="748">
      <c r="D748" s="4"/>
      <c r="E748" s="4"/>
      <c r="F748" s="4"/>
      <c r="G748" s="4"/>
      <c r="J748" s="218"/>
      <c r="K748" s="218"/>
    </row>
    <row r="749">
      <c r="D749" s="4"/>
      <c r="E749" s="4"/>
      <c r="F749" s="4"/>
      <c r="G749" s="4"/>
      <c r="J749" s="218"/>
      <c r="K749" s="218"/>
    </row>
    <row r="750">
      <c r="D750" s="4"/>
      <c r="E750" s="4"/>
      <c r="F750" s="4"/>
      <c r="G750" s="4"/>
      <c r="J750" s="218"/>
      <c r="K750" s="218"/>
    </row>
    <row r="751">
      <c r="D751" s="4"/>
      <c r="E751" s="4"/>
      <c r="F751" s="4"/>
      <c r="G751" s="4"/>
      <c r="J751" s="218"/>
      <c r="K751" s="218"/>
    </row>
    <row r="752">
      <c r="D752" s="4"/>
      <c r="E752" s="4"/>
      <c r="F752" s="4"/>
      <c r="G752" s="4"/>
      <c r="J752" s="218"/>
      <c r="K752" s="218"/>
    </row>
    <row r="753">
      <c r="D753" s="4"/>
      <c r="E753" s="4"/>
      <c r="F753" s="4"/>
      <c r="G753" s="4"/>
      <c r="J753" s="218"/>
      <c r="K753" s="218"/>
    </row>
    <row r="754">
      <c r="D754" s="4"/>
      <c r="E754" s="4"/>
      <c r="F754" s="4"/>
      <c r="G754" s="4"/>
      <c r="J754" s="218"/>
      <c r="K754" s="218"/>
    </row>
    <row r="755">
      <c r="D755" s="4"/>
      <c r="E755" s="4"/>
      <c r="F755" s="4"/>
      <c r="G755" s="4"/>
      <c r="J755" s="218"/>
      <c r="K755" s="218"/>
    </row>
    <row r="756">
      <c r="D756" s="4"/>
      <c r="E756" s="4"/>
      <c r="F756" s="4"/>
      <c r="G756" s="4"/>
      <c r="J756" s="218"/>
      <c r="K756" s="218"/>
    </row>
    <row r="757">
      <c r="D757" s="4"/>
      <c r="E757" s="4"/>
      <c r="F757" s="4"/>
      <c r="G757" s="4"/>
      <c r="J757" s="218"/>
      <c r="K757" s="218"/>
    </row>
    <row r="758">
      <c r="D758" s="4"/>
      <c r="E758" s="4"/>
      <c r="F758" s="4"/>
      <c r="G758" s="4"/>
      <c r="J758" s="218"/>
      <c r="K758" s="218"/>
    </row>
    <row r="759">
      <c r="D759" s="4"/>
      <c r="E759" s="4"/>
      <c r="F759" s="4"/>
      <c r="G759" s="4"/>
      <c r="J759" s="218"/>
      <c r="K759" s="218"/>
    </row>
    <row r="760">
      <c r="D760" s="4"/>
      <c r="E760" s="4"/>
      <c r="F760" s="4"/>
      <c r="G760" s="4"/>
      <c r="J760" s="218"/>
      <c r="K760" s="218"/>
    </row>
    <row r="761">
      <c r="D761" s="4"/>
      <c r="E761" s="4"/>
      <c r="F761" s="4"/>
      <c r="G761" s="4"/>
      <c r="J761" s="218"/>
      <c r="K761" s="218"/>
    </row>
    <row r="762">
      <c r="D762" s="4"/>
      <c r="E762" s="4"/>
      <c r="F762" s="4"/>
      <c r="G762" s="4"/>
      <c r="J762" s="218"/>
      <c r="K762" s="218"/>
    </row>
    <row r="763">
      <c r="D763" s="4"/>
      <c r="E763" s="4"/>
      <c r="F763" s="4"/>
      <c r="G763" s="4"/>
      <c r="J763" s="218"/>
      <c r="K763" s="218"/>
    </row>
    <row r="764">
      <c r="D764" s="4"/>
      <c r="E764" s="4"/>
      <c r="F764" s="4"/>
      <c r="G764" s="4"/>
      <c r="J764" s="218"/>
      <c r="K764" s="218"/>
    </row>
    <row r="765">
      <c r="D765" s="4"/>
      <c r="E765" s="4"/>
      <c r="F765" s="4"/>
      <c r="G765" s="4"/>
      <c r="J765" s="218"/>
      <c r="K765" s="218"/>
    </row>
    <row r="766">
      <c r="D766" s="4"/>
      <c r="E766" s="4"/>
      <c r="F766" s="4"/>
      <c r="G766" s="4"/>
      <c r="J766" s="218"/>
      <c r="K766" s="218"/>
    </row>
    <row r="767">
      <c r="D767" s="4"/>
      <c r="E767" s="4"/>
      <c r="F767" s="4"/>
      <c r="G767" s="4"/>
      <c r="J767" s="218"/>
      <c r="K767" s="218"/>
    </row>
    <row r="768">
      <c r="D768" s="4"/>
      <c r="E768" s="4"/>
      <c r="F768" s="4"/>
      <c r="G768" s="4"/>
      <c r="J768" s="218"/>
      <c r="K768" s="218"/>
    </row>
    <row r="769">
      <c r="D769" s="4"/>
      <c r="E769" s="4"/>
      <c r="F769" s="4"/>
      <c r="G769" s="4"/>
      <c r="J769" s="218"/>
      <c r="K769" s="218"/>
    </row>
    <row r="770">
      <c r="D770" s="4"/>
      <c r="E770" s="4"/>
      <c r="F770" s="4"/>
      <c r="G770" s="4"/>
      <c r="J770" s="218"/>
      <c r="K770" s="218"/>
    </row>
    <row r="771">
      <c r="D771" s="4"/>
      <c r="E771" s="4"/>
      <c r="F771" s="4"/>
      <c r="G771" s="4"/>
      <c r="J771" s="218"/>
      <c r="K771" s="218"/>
    </row>
    <row r="772">
      <c r="D772" s="4"/>
      <c r="E772" s="4"/>
      <c r="F772" s="4"/>
      <c r="G772" s="4"/>
      <c r="J772" s="218"/>
      <c r="K772" s="218"/>
    </row>
    <row r="773">
      <c r="D773" s="4"/>
      <c r="E773" s="4"/>
      <c r="F773" s="4"/>
      <c r="G773" s="4"/>
      <c r="J773" s="218"/>
      <c r="K773" s="218"/>
    </row>
    <row r="774">
      <c r="D774" s="4"/>
      <c r="E774" s="4"/>
      <c r="F774" s="4"/>
      <c r="G774" s="4"/>
      <c r="J774" s="218"/>
      <c r="K774" s="218"/>
    </row>
    <row r="775">
      <c r="D775" s="4"/>
      <c r="E775" s="4"/>
      <c r="F775" s="4"/>
      <c r="G775" s="4"/>
      <c r="J775" s="218"/>
      <c r="K775" s="218"/>
    </row>
    <row r="776">
      <c r="D776" s="4"/>
      <c r="E776" s="4"/>
      <c r="F776" s="4"/>
      <c r="G776" s="4"/>
      <c r="J776" s="218"/>
      <c r="K776" s="218"/>
    </row>
    <row r="777">
      <c r="D777" s="4"/>
      <c r="E777" s="4"/>
      <c r="F777" s="4"/>
      <c r="G777" s="4"/>
      <c r="J777" s="218"/>
      <c r="K777" s="218"/>
    </row>
    <row r="778">
      <c r="D778" s="4"/>
      <c r="E778" s="4"/>
      <c r="F778" s="4"/>
      <c r="G778" s="4"/>
      <c r="J778" s="218"/>
      <c r="K778" s="218"/>
    </row>
    <row r="779">
      <c r="D779" s="4"/>
      <c r="E779" s="4"/>
      <c r="F779" s="4"/>
      <c r="G779" s="4"/>
      <c r="J779" s="218"/>
      <c r="K779" s="218"/>
    </row>
    <row r="780">
      <c r="D780" s="4"/>
      <c r="E780" s="4"/>
      <c r="F780" s="4"/>
      <c r="G780" s="4"/>
      <c r="J780" s="218"/>
      <c r="K780" s="218"/>
    </row>
    <row r="781">
      <c r="D781" s="4"/>
      <c r="E781" s="4"/>
      <c r="F781" s="4"/>
      <c r="G781" s="4"/>
      <c r="J781" s="218"/>
      <c r="K781" s="218"/>
    </row>
    <row r="782">
      <c r="D782" s="4"/>
      <c r="E782" s="4"/>
      <c r="F782" s="4"/>
      <c r="G782" s="4"/>
      <c r="J782" s="218"/>
      <c r="K782" s="218"/>
    </row>
    <row r="783">
      <c r="D783" s="4"/>
      <c r="E783" s="4"/>
      <c r="F783" s="4"/>
      <c r="G783" s="4"/>
      <c r="J783" s="218"/>
      <c r="K783" s="218"/>
    </row>
    <row r="784">
      <c r="D784" s="4"/>
      <c r="E784" s="4"/>
      <c r="F784" s="4"/>
      <c r="G784" s="4"/>
      <c r="J784" s="218"/>
      <c r="K784" s="218"/>
    </row>
    <row r="785">
      <c r="D785" s="4"/>
      <c r="E785" s="4"/>
      <c r="F785" s="4"/>
      <c r="G785" s="4"/>
      <c r="J785" s="218"/>
      <c r="K785" s="218"/>
    </row>
    <row r="786">
      <c r="D786" s="4"/>
      <c r="E786" s="4"/>
      <c r="F786" s="4"/>
      <c r="G786" s="4"/>
      <c r="J786" s="218"/>
      <c r="K786" s="218"/>
    </row>
    <row r="787">
      <c r="D787" s="4"/>
      <c r="E787" s="4"/>
      <c r="F787" s="4"/>
      <c r="G787" s="4"/>
      <c r="J787" s="218"/>
      <c r="K787" s="218"/>
    </row>
    <row r="788">
      <c r="D788" s="4"/>
      <c r="E788" s="4"/>
      <c r="F788" s="4"/>
      <c r="G788" s="4"/>
      <c r="J788" s="218"/>
      <c r="K788" s="218"/>
    </row>
    <row r="789">
      <c r="D789" s="4"/>
      <c r="E789" s="4"/>
      <c r="F789" s="4"/>
      <c r="G789" s="4"/>
      <c r="J789" s="218"/>
      <c r="K789" s="218"/>
    </row>
    <row r="790">
      <c r="D790" s="4"/>
      <c r="E790" s="4"/>
      <c r="F790" s="4"/>
      <c r="G790" s="4"/>
      <c r="J790" s="218"/>
      <c r="K790" s="218"/>
    </row>
    <row r="791">
      <c r="D791" s="4"/>
      <c r="E791" s="4"/>
      <c r="F791" s="4"/>
      <c r="G791" s="4"/>
      <c r="J791" s="218"/>
      <c r="K791" s="218"/>
    </row>
    <row r="792">
      <c r="D792" s="4"/>
      <c r="E792" s="4"/>
      <c r="F792" s="4"/>
      <c r="G792" s="4"/>
      <c r="J792" s="218"/>
      <c r="K792" s="218"/>
    </row>
    <row r="793">
      <c r="D793" s="4"/>
      <c r="E793" s="4"/>
      <c r="F793" s="4"/>
      <c r="G793" s="4"/>
      <c r="J793" s="218"/>
      <c r="K793" s="218"/>
    </row>
    <row r="794">
      <c r="D794" s="4"/>
      <c r="E794" s="4"/>
      <c r="F794" s="4"/>
      <c r="G794" s="4"/>
      <c r="J794" s="218"/>
      <c r="K794" s="218"/>
    </row>
    <row r="795">
      <c r="D795" s="4"/>
      <c r="E795" s="4"/>
      <c r="F795" s="4"/>
      <c r="G795" s="4"/>
      <c r="J795" s="218"/>
      <c r="K795" s="218"/>
    </row>
    <row r="796">
      <c r="D796" s="4"/>
      <c r="E796" s="4"/>
      <c r="F796" s="4"/>
      <c r="G796" s="4"/>
      <c r="J796" s="218"/>
      <c r="K796" s="218"/>
    </row>
    <row r="797">
      <c r="D797" s="4"/>
      <c r="E797" s="4"/>
      <c r="F797" s="4"/>
      <c r="G797" s="4"/>
      <c r="J797" s="218"/>
      <c r="K797" s="218"/>
    </row>
    <row r="798">
      <c r="D798" s="4"/>
      <c r="E798" s="4"/>
      <c r="F798" s="4"/>
      <c r="G798" s="4"/>
      <c r="J798" s="218"/>
      <c r="K798" s="218"/>
    </row>
    <row r="799">
      <c r="D799" s="4"/>
      <c r="E799" s="4"/>
      <c r="F799" s="4"/>
      <c r="G799" s="4"/>
      <c r="J799" s="218"/>
      <c r="K799" s="218"/>
    </row>
    <row r="800">
      <c r="D800" s="4"/>
      <c r="E800" s="4"/>
      <c r="F800" s="4"/>
      <c r="G800" s="4"/>
      <c r="J800" s="218"/>
      <c r="K800" s="218"/>
    </row>
    <row r="801">
      <c r="D801" s="4"/>
      <c r="E801" s="4"/>
      <c r="F801" s="4"/>
      <c r="G801" s="4"/>
      <c r="J801" s="218"/>
      <c r="K801" s="218"/>
    </row>
    <row r="802">
      <c r="D802" s="4"/>
      <c r="E802" s="4"/>
      <c r="F802" s="4"/>
      <c r="G802" s="4"/>
      <c r="J802" s="218"/>
      <c r="K802" s="218"/>
    </row>
    <row r="803">
      <c r="D803" s="4"/>
      <c r="E803" s="4"/>
      <c r="F803" s="4"/>
      <c r="G803" s="4"/>
      <c r="J803" s="218"/>
      <c r="K803" s="218"/>
    </row>
    <row r="804">
      <c r="D804" s="4"/>
      <c r="E804" s="4"/>
      <c r="F804" s="4"/>
      <c r="G804" s="4"/>
      <c r="J804" s="218"/>
      <c r="K804" s="218"/>
    </row>
    <row r="805">
      <c r="D805" s="4"/>
      <c r="E805" s="4"/>
      <c r="F805" s="4"/>
      <c r="G805" s="4"/>
      <c r="J805" s="218"/>
      <c r="K805" s="218"/>
    </row>
    <row r="806">
      <c r="D806" s="4"/>
      <c r="E806" s="4"/>
      <c r="F806" s="4"/>
      <c r="G806" s="4"/>
      <c r="J806" s="218"/>
      <c r="K806" s="218"/>
    </row>
    <row r="807">
      <c r="D807" s="4"/>
      <c r="E807" s="4"/>
      <c r="F807" s="4"/>
      <c r="G807" s="4"/>
      <c r="J807" s="218"/>
      <c r="K807" s="218"/>
    </row>
    <row r="808">
      <c r="D808" s="4"/>
      <c r="E808" s="4"/>
      <c r="F808" s="4"/>
      <c r="G808" s="4"/>
      <c r="J808" s="218"/>
      <c r="K808" s="218"/>
    </row>
    <row r="809">
      <c r="D809" s="4"/>
      <c r="E809" s="4"/>
      <c r="F809" s="4"/>
      <c r="G809" s="4"/>
      <c r="J809" s="218"/>
      <c r="K809" s="218"/>
    </row>
    <row r="810">
      <c r="D810" s="4"/>
      <c r="E810" s="4"/>
      <c r="F810" s="4"/>
      <c r="G810" s="4"/>
      <c r="J810" s="218"/>
      <c r="K810" s="218"/>
    </row>
    <row r="811">
      <c r="D811" s="4"/>
      <c r="E811" s="4"/>
      <c r="F811" s="4"/>
      <c r="G811" s="4"/>
      <c r="J811" s="218"/>
      <c r="K811" s="218"/>
    </row>
    <row r="812">
      <c r="D812" s="4"/>
      <c r="E812" s="4"/>
      <c r="F812" s="4"/>
      <c r="G812" s="4"/>
      <c r="J812" s="218"/>
      <c r="K812" s="218"/>
    </row>
    <row r="813">
      <c r="D813" s="4"/>
      <c r="E813" s="4"/>
      <c r="F813" s="4"/>
      <c r="G813" s="4"/>
      <c r="J813" s="218"/>
      <c r="K813" s="218"/>
    </row>
    <row r="814">
      <c r="D814" s="4"/>
      <c r="E814" s="4"/>
      <c r="F814" s="4"/>
      <c r="G814" s="4"/>
      <c r="J814" s="218"/>
      <c r="K814" s="218"/>
    </row>
    <row r="815">
      <c r="D815" s="4"/>
      <c r="E815" s="4"/>
      <c r="F815" s="4"/>
      <c r="G815" s="4"/>
      <c r="J815" s="218"/>
      <c r="K815" s="218"/>
    </row>
    <row r="816">
      <c r="D816" s="4"/>
      <c r="E816" s="4"/>
      <c r="F816" s="4"/>
      <c r="G816" s="4"/>
      <c r="J816" s="218"/>
      <c r="K816" s="218"/>
    </row>
    <row r="817">
      <c r="D817" s="4"/>
      <c r="E817" s="4"/>
      <c r="F817" s="4"/>
      <c r="G817" s="4"/>
      <c r="J817" s="218"/>
      <c r="K817" s="218"/>
    </row>
    <row r="818">
      <c r="D818" s="4"/>
      <c r="E818" s="4"/>
      <c r="F818" s="4"/>
      <c r="G818" s="4"/>
      <c r="J818" s="218"/>
      <c r="K818" s="218"/>
    </row>
    <row r="819">
      <c r="D819" s="4"/>
      <c r="E819" s="4"/>
      <c r="F819" s="4"/>
      <c r="G819" s="4"/>
      <c r="J819" s="218"/>
      <c r="K819" s="218"/>
    </row>
    <row r="820">
      <c r="D820" s="4"/>
      <c r="E820" s="4"/>
      <c r="F820" s="4"/>
      <c r="G820" s="4"/>
      <c r="J820" s="218"/>
      <c r="K820" s="218"/>
    </row>
    <row r="821">
      <c r="D821" s="4"/>
      <c r="E821" s="4"/>
      <c r="F821" s="4"/>
      <c r="G821" s="4"/>
      <c r="J821" s="218"/>
      <c r="K821" s="218"/>
    </row>
    <row r="822">
      <c r="D822" s="4"/>
      <c r="E822" s="4"/>
      <c r="F822" s="4"/>
      <c r="G822" s="4"/>
      <c r="J822" s="218"/>
      <c r="K822" s="218"/>
    </row>
    <row r="823">
      <c r="D823" s="4"/>
      <c r="E823" s="4"/>
      <c r="F823" s="4"/>
      <c r="G823" s="4"/>
      <c r="J823" s="218"/>
      <c r="K823" s="218"/>
    </row>
    <row r="824">
      <c r="D824" s="4"/>
      <c r="E824" s="4"/>
      <c r="F824" s="4"/>
      <c r="G824" s="4"/>
      <c r="J824" s="218"/>
      <c r="K824" s="218"/>
    </row>
    <row r="825">
      <c r="D825" s="4"/>
      <c r="E825" s="4"/>
      <c r="F825" s="4"/>
      <c r="G825" s="4"/>
      <c r="J825" s="218"/>
      <c r="K825" s="218"/>
    </row>
    <row r="826">
      <c r="D826" s="4"/>
      <c r="E826" s="4"/>
      <c r="F826" s="4"/>
      <c r="G826" s="4"/>
      <c r="J826" s="218"/>
      <c r="K826" s="218"/>
    </row>
    <row r="827">
      <c r="D827" s="4"/>
      <c r="E827" s="4"/>
      <c r="F827" s="4"/>
      <c r="G827" s="4"/>
      <c r="J827" s="218"/>
      <c r="K827" s="218"/>
    </row>
    <row r="828">
      <c r="D828" s="4"/>
      <c r="E828" s="4"/>
      <c r="F828" s="4"/>
      <c r="G828" s="4"/>
      <c r="J828" s="218"/>
      <c r="K828" s="218"/>
    </row>
    <row r="829">
      <c r="D829" s="4"/>
      <c r="E829" s="4"/>
      <c r="F829" s="4"/>
      <c r="G829" s="4"/>
      <c r="J829" s="218"/>
      <c r="K829" s="218"/>
    </row>
    <row r="830">
      <c r="D830" s="4"/>
      <c r="E830" s="4"/>
      <c r="F830" s="4"/>
      <c r="G830" s="4"/>
      <c r="J830" s="218"/>
      <c r="K830" s="218"/>
    </row>
    <row r="831">
      <c r="D831" s="4"/>
      <c r="E831" s="4"/>
      <c r="F831" s="4"/>
      <c r="G831" s="4"/>
      <c r="J831" s="218"/>
      <c r="K831" s="218"/>
    </row>
    <row r="832">
      <c r="D832" s="4"/>
      <c r="E832" s="4"/>
      <c r="F832" s="4"/>
      <c r="G832" s="4"/>
      <c r="J832" s="218"/>
      <c r="K832" s="218"/>
    </row>
    <row r="833">
      <c r="D833" s="4"/>
      <c r="E833" s="4"/>
      <c r="F833" s="4"/>
      <c r="G833" s="4"/>
      <c r="J833" s="218"/>
      <c r="K833" s="218"/>
    </row>
    <row r="834">
      <c r="D834" s="4"/>
      <c r="E834" s="4"/>
      <c r="F834" s="4"/>
      <c r="G834" s="4"/>
      <c r="J834" s="218"/>
      <c r="K834" s="218"/>
    </row>
    <row r="835">
      <c r="D835" s="4"/>
      <c r="E835" s="4"/>
      <c r="F835" s="4"/>
      <c r="G835" s="4"/>
      <c r="J835" s="218"/>
      <c r="K835" s="218"/>
    </row>
    <row r="836">
      <c r="D836" s="4"/>
      <c r="E836" s="4"/>
      <c r="F836" s="4"/>
      <c r="G836" s="4"/>
      <c r="J836" s="218"/>
      <c r="K836" s="218"/>
    </row>
    <row r="837">
      <c r="D837" s="4"/>
      <c r="E837" s="4"/>
      <c r="F837" s="4"/>
      <c r="G837" s="4"/>
      <c r="J837" s="218"/>
      <c r="K837" s="218"/>
    </row>
    <row r="838">
      <c r="D838" s="4"/>
      <c r="E838" s="4"/>
      <c r="F838" s="4"/>
      <c r="G838" s="4"/>
      <c r="J838" s="218"/>
      <c r="K838" s="218"/>
    </row>
    <row r="839">
      <c r="D839" s="4"/>
      <c r="E839" s="4"/>
      <c r="F839" s="4"/>
      <c r="G839" s="4"/>
      <c r="J839" s="218"/>
      <c r="K839" s="218"/>
    </row>
    <row r="840">
      <c r="D840" s="4"/>
      <c r="E840" s="4"/>
      <c r="F840" s="4"/>
      <c r="G840" s="4"/>
      <c r="J840" s="218"/>
      <c r="K840" s="218"/>
    </row>
    <row r="841">
      <c r="D841" s="4"/>
      <c r="E841" s="4"/>
      <c r="F841" s="4"/>
      <c r="G841" s="4"/>
      <c r="J841" s="218"/>
      <c r="K841" s="218"/>
    </row>
    <row r="842">
      <c r="D842" s="4"/>
      <c r="E842" s="4"/>
      <c r="F842" s="4"/>
      <c r="G842" s="4"/>
      <c r="J842" s="218"/>
      <c r="K842" s="218"/>
    </row>
    <row r="843">
      <c r="D843" s="4"/>
      <c r="E843" s="4"/>
      <c r="F843" s="4"/>
      <c r="G843" s="4"/>
      <c r="J843" s="218"/>
      <c r="K843" s="218"/>
    </row>
    <row r="844">
      <c r="D844" s="4"/>
      <c r="E844" s="4"/>
      <c r="F844" s="4"/>
      <c r="G844" s="4"/>
      <c r="J844" s="218"/>
      <c r="K844" s="218"/>
    </row>
    <row r="845">
      <c r="D845" s="4"/>
      <c r="E845" s="4"/>
      <c r="F845" s="4"/>
      <c r="G845" s="4"/>
      <c r="J845" s="218"/>
      <c r="K845" s="218"/>
    </row>
    <row r="846">
      <c r="D846" s="4"/>
      <c r="E846" s="4"/>
      <c r="F846" s="4"/>
      <c r="G846" s="4"/>
      <c r="J846" s="218"/>
      <c r="K846" s="218"/>
    </row>
    <row r="847">
      <c r="D847" s="4"/>
      <c r="E847" s="4"/>
      <c r="F847" s="4"/>
      <c r="G847" s="4"/>
      <c r="J847" s="218"/>
      <c r="K847" s="218"/>
    </row>
    <row r="848">
      <c r="D848" s="4"/>
      <c r="E848" s="4"/>
      <c r="F848" s="4"/>
      <c r="G848" s="4"/>
      <c r="J848" s="218"/>
      <c r="K848" s="218"/>
    </row>
    <row r="849">
      <c r="D849" s="4"/>
      <c r="E849" s="4"/>
      <c r="F849" s="4"/>
      <c r="G849" s="4"/>
      <c r="J849" s="218"/>
      <c r="K849" s="218"/>
    </row>
    <row r="850">
      <c r="D850" s="4"/>
      <c r="E850" s="4"/>
      <c r="F850" s="4"/>
      <c r="G850" s="4"/>
      <c r="J850" s="218"/>
      <c r="K850" s="218"/>
    </row>
    <row r="851">
      <c r="D851" s="4"/>
      <c r="E851" s="4"/>
      <c r="F851" s="4"/>
      <c r="G851" s="4"/>
      <c r="J851" s="218"/>
      <c r="K851" s="218"/>
    </row>
    <row r="852">
      <c r="D852" s="4"/>
      <c r="E852" s="4"/>
      <c r="F852" s="4"/>
      <c r="G852" s="4"/>
      <c r="J852" s="218"/>
      <c r="K852" s="218"/>
    </row>
    <row r="853">
      <c r="D853" s="4"/>
      <c r="E853" s="4"/>
      <c r="F853" s="4"/>
      <c r="G853" s="4"/>
      <c r="J853" s="218"/>
      <c r="K853" s="218"/>
    </row>
    <row r="854">
      <c r="D854" s="4"/>
      <c r="E854" s="4"/>
      <c r="F854" s="4"/>
      <c r="G854" s="4"/>
      <c r="J854" s="218"/>
      <c r="K854" s="218"/>
    </row>
    <row r="855">
      <c r="D855" s="4"/>
      <c r="E855" s="4"/>
      <c r="F855" s="4"/>
      <c r="G855" s="4"/>
      <c r="J855" s="218"/>
      <c r="K855" s="218"/>
    </row>
    <row r="856">
      <c r="D856" s="4"/>
      <c r="E856" s="4"/>
      <c r="F856" s="4"/>
      <c r="G856" s="4"/>
      <c r="J856" s="218"/>
      <c r="K856" s="218"/>
    </row>
    <row r="857">
      <c r="D857" s="4"/>
      <c r="E857" s="4"/>
      <c r="F857" s="4"/>
      <c r="G857" s="4"/>
      <c r="J857" s="218"/>
      <c r="K857" s="218"/>
    </row>
    <row r="858">
      <c r="D858" s="4"/>
      <c r="E858" s="4"/>
      <c r="F858" s="4"/>
      <c r="G858" s="4"/>
      <c r="J858" s="218"/>
      <c r="K858" s="218"/>
    </row>
    <row r="859">
      <c r="D859" s="4"/>
      <c r="E859" s="4"/>
      <c r="F859" s="4"/>
      <c r="G859" s="4"/>
      <c r="J859" s="218"/>
      <c r="K859" s="218"/>
    </row>
    <row r="860">
      <c r="D860" s="4"/>
      <c r="E860" s="4"/>
      <c r="F860" s="4"/>
      <c r="G860" s="4"/>
      <c r="J860" s="218"/>
      <c r="K860" s="218"/>
    </row>
    <row r="861">
      <c r="D861" s="4"/>
      <c r="E861" s="4"/>
      <c r="F861" s="4"/>
      <c r="G861" s="4"/>
      <c r="J861" s="218"/>
      <c r="K861" s="218"/>
    </row>
    <row r="862">
      <c r="D862" s="4"/>
      <c r="E862" s="4"/>
      <c r="F862" s="4"/>
      <c r="G862" s="4"/>
      <c r="J862" s="218"/>
      <c r="K862" s="218"/>
    </row>
    <row r="863">
      <c r="D863" s="4"/>
      <c r="E863" s="4"/>
      <c r="F863" s="4"/>
      <c r="G863" s="4"/>
      <c r="J863" s="218"/>
      <c r="K863" s="218"/>
    </row>
    <row r="864">
      <c r="D864" s="4"/>
      <c r="E864" s="4"/>
      <c r="F864" s="4"/>
      <c r="G864" s="4"/>
      <c r="J864" s="218"/>
      <c r="K864" s="218"/>
    </row>
    <row r="865">
      <c r="D865" s="4"/>
      <c r="E865" s="4"/>
      <c r="F865" s="4"/>
      <c r="G865" s="4"/>
      <c r="J865" s="218"/>
      <c r="K865" s="218"/>
    </row>
    <row r="866">
      <c r="D866" s="4"/>
      <c r="E866" s="4"/>
      <c r="F866" s="4"/>
      <c r="G866" s="4"/>
      <c r="J866" s="218"/>
      <c r="K866" s="218"/>
    </row>
    <row r="867">
      <c r="D867" s="4"/>
      <c r="E867" s="4"/>
      <c r="F867" s="4"/>
      <c r="G867" s="4"/>
      <c r="J867" s="218"/>
      <c r="K867" s="218"/>
    </row>
    <row r="868">
      <c r="D868" s="4"/>
      <c r="E868" s="4"/>
      <c r="F868" s="4"/>
      <c r="G868" s="4"/>
      <c r="J868" s="218"/>
      <c r="K868" s="218"/>
    </row>
    <row r="869">
      <c r="D869" s="4"/>
      <c r="E869" s="4"/>
      <c r="F869" s="4"/>
      <c r="G869" s="4"/>
      <c r="J869" s="218"/>
      <c r="K869" s="218"/>
    </row>
    <row r="870">
      <c r="D870" s="4"/>
      <c r="E870" s="4"/>
      <c r="F870" s="4"/>
      <c r="G870" s="4"/>
      <c r="J870" s="218"/>
      <c r="K870" s="218"/>
    </row>
    <row r="871">
      <c r="D871" s="4"/>
      <c r="E871" s="4"/>
      <c r="F871" s="4"/>
      <c r="G871" s="4"/>
      <c r="J871" s="218"/>
      <c r="K871" s="218"/>
    </row>
    <row r="872">
      <c r="D872" s="4"/>
      <c r="E872" s="4"/>
      <c r="F872" s="4"/>
      <c r="G872" s="4"/>
      <c r="J872" s="218"/>
      <c r="K872" s="218"/>
    </row>
    <row r="873">
      <c r="D873" s="4"/>
      <c r="E873" s="4"/>
      <c r="F873" s="4"/>
      <c r="G873" s="4"/>
      <c r="J873" s="218"/>
      <c r="K873" s="218"/>
    </row>
    <row r="874">
      <c r="D874" s="4"/>
      <c r="E874" s="4"/>
      <c r="F874" s="4"/>
      <c r="G874" s="4"/>
      <c r="J874" s="218"/>
      <c r="K874" s="218"/>
    </row>
    <row r="875">
      <c r="D875" s="4"/>
      <c r="E875" s="4"/>
      <c r="F875" s="4"/>
      <c r="G875" s="4"/>
      <c r="J875" s="218"/>
      <c r="K875" s="218"/>
    </row>
    <row r="876">
      <c r="D876" s="4"/>
      <c r="E876" s="4"/>
      <c r="F876" s="4"/>
      <c r="G876" s="4"/>
      <c r="J876" s="218"/>
      <c r="K876" s="218"/>
    </row>
    <row r="877">
      <c r="D877" s="4"/>
      <c r="E877" s="4"/>
      <c r="F877" s="4"/>
      <c r="G877" s="4"/>
      <c r="J877" s="218"/>
      <c r="K877" s="218"/>
    </row>
    <row r="878">
      <c r="D878" s="4"/>
      <c r="E878" s="4"/>
      <c r="F878" s="4"/>
      <c r="G878" s="4"/>
      <c r="J878" s="218"/>
      <c r="K878" s="218"/>
    </row>
    <row r="879">
      <c r="D879" s="4"/>
      <c r="E879" s="4"/>
      <c r="F879" s="4"/>
      <c r="G879" s="4"/>
      <c r="J879" s="218"/>
      <c r="K879" s="218"/>
    </row>
    <row r="880">
      <c r="D880" s="4"/>
      <c r="E880" s="4"/>
      <c r="F880" s="4"/>
      <c r="G880" s="4"/>
      <c r="J880" s="218"/>
      <c r="K880" s="218"/>
    </row>
    <row r="881">
      <c r="D881" s="4"/>
      <c r="E881" s="4"/>
      <c r="F881" s="4"/>
      <c r="G881" s="4"/>
      <c r="J881" s="218"/>
      <c r="K881" s="218"/>
    </row>
    <row r="882">
      <c r="D882" s="4"/>
      <c r="E882" s="4"/>
      <c r="F882" s="4"/>
      <c r="G882" s="4"/>
      <c r="J882" s="218"/>
      <c r="K882" s="218"/>
    </row>
    <row r="883">
      <c r="D883" s="4"/>
      <c r="E883" s="4"/>
      <c r="F883" s="4"/>
      <c r="G883" s="4"/>
      <c r="J883" s="218"/>
      <c r="K883" s="218"/>
    </row>
    <row r="884">
      <c r="D884" s="4"/>
      <c r="E884" s="4"/>
      <c r="F884" s="4"/>
      <c r="G884" s="4"/>
      <c r="J884" s="218"/>
      <c r="K884" s="218"/>
    </row>
    <row r="885">
      <c r="D885" s="4"/>
      <c r="E885" s="4"/>
      <c r="F885" s="4"/>
      <c r="G885" s="4"/>
      <c r="J885" s="218"/>
      <c r="K885" s="218"/>
    </row>
    <row r="886">
      <c r="D886" s="4"/>
      <c r="E886" s="4"/>
      <c r="F886" s="4"/>
      <c r="G886" s="4"/>
      <c r="J886" s="218"/>
      <c r="K886" s="218"/>
    </row>
    <row r="887">
      <c r="D887" s="4"/>
      <c r="E887" s="4"/>
      <c r="F887" s="4"/>
      <c r="G887" s="4"/>
      <c r="J887" s="218"/>
      <c r="K887" s="218"/>
    </row>
    <row r="888">
      <c r="D888" s="4"/>
      <c r="E888" s="4"/>
      <c r="F888" s="4"/>
      <c r="G888" s="4"/>
      <c r="J888" s="218"/>
      <c r="K888" s="218"/>
    </row>
    <row r="889">
      <c r="D889" s="4"/>
      <c r="E889" s="4"/>
      <c r="F889" s="4"/>
      <c r="G889" s="4"/>
      <c r="J889" s="218"/>
      <c r="K889" s="218"/>
    </row>
    <row r="890">
      <c r="D890" s="4"/>
      <c r="E890" s="4"/>
      <c r="F890" s="4"/>
      <c r="G890" s="4"/>
      <c r="J890" s="218"/>
      <c r="K890" s="218"/>
    </row>
    <row r="891">
      <c r="D891" s="4"/>
      <c r="E891" s="4"/>
      <c r="F891" s="4"/>
      <c r="G891" s="4"/>
      <c r="J891" s="218"/>
      <c r="K891" s="218"/>
    </row>
    <row r="892">
      <c r="D892" s="4"/>
      <c r="E892" s="4"/>
      <c r="F892" s="4"/>
      <c r="G892" s="4"/>
      <c r="J892" s="218"/>
      <c r="K892" s="218"/>
    </row>
    <row r="893">
      <c r="D893" s="4"/>
      <c r="E893" s="4"/>
      <c r="F893" s="4"/>
      <c r="G893" s="4"/>
      <c r="J893" s="218"/>
      <c r="K893" s="218"/>
    </row>
    <row r="894">
      <c r="D894" s="4"/>
      <c r="E894" s="4"/>
      <c r="F894" s="4"/>
      <c r="G894" s="4"/>
      <c r="J894" s="218"/>
      <c r="K894" s="218"/>
    </row>
    <row r="895">
      <c r="D895" s="4"/>
      <c r="E895" s="4"/>
      <c r="F895" s="4"/>
      <c r="G895" s="4"/>
      <c r="J895" s="218"/>
      <c r="K895" s="218"/>
    </row>
    <row r="896">
      <c r="D896" s="4"/>
      <c r="E896" s="4"/>
      <c r="F896" s="4"/>
      <c r="G896" s="4"/>
      <c r="J896" s="218"/>
      <c r="K896" s="218"/>
    </row>
    <row r="897">
      <c r="D897" s="4"/>
      <c r="E897" s="4"/>
      <c r="F897" s="4"/>
      <c r="G897" s="4"/>
      <c r="J897" s="218"/>
      <c r="K897" s="218"/>
    </row>
    <row r="898">
      <c r="D898" s="4"/>
      <c r="E898" s="4"/>
      <c r="F898" s="4"/>
      <c r="G898" s="4"/>
      <c r="J898" s="218"/>
      <c r="K898" s="218"/>
    </row>
    <row r="899">
      <c r="D899" s="4"/>
      <c r="E899" s="4"/>
      <c r="F899" s="4"/>
      <c r="G899" s="4"/>
      <c r="J899" s="218"/>
      <c r="K899" s="218"/>
    </row>
    <row r="900">
      <c r="D900" s="4"/>
      <c r="E900" s="4"/>
      <c r="F900" s="4"/>
      <c r="G900" s="4"/>
      <c r="J900" s="218"/>
      <c r="K900" s="218"/>
    </row>
    <row r="901">
      <c r="D901" s="4"/>
      <c r="E901" s="4"/>
      <c r="F901" s="4"/>
      <c r="G901" s="4"/>
      <c r="J901" s="218"/>
      <c r="K901" s="218"/>
    </row>
    <row r="902">
      <c r="D902" s="4"/>
      <c r="E902" s="4"/>
      <c r="F902" s="4"/>
      <c r="G902" s="4"/>
      <c r="J902" s="218"/>
      <c r="K902" s="218"/>
    </row>
    <row r="903">
      <c r="D903" s="4"/>
      <c r="E903" s="4"/>
      <c r="F903" s="4"/>
      <c r="G903" s="4"/>
      <c r="J903" s="218"/>
      <c r="K903" s="218"/>
    </row>
    <row r="904">
      <c r="D904" s="4"/>
      <c r="E904" s="4"/>
      <c r="F904" s="4"/>
      <c r="G904" s="4"/>
      <c r="J904" s="218"/>
      <c r="K904" s="218"/>
    </row>
    <row r="905">
      <c r="D905" s="4"/>
      <c r="E905" s="4"/>
      <c r="F905" s="4"/>
      <c r="G905" s="4"/>
      <c r="J905" s="218"/>
      <c r="K905" s="218"/>
    </row>
    <row r="906">
      <c r="D906" s="4"/>
      <c r="E906" s="4"/>
      <c r="F906" s="4"/>
      <c r="G906" s="4"/>
      <c r="J906" s="218"/>
      <c r="K906" s="218"/>
    </row>
    <row r="907">
      <c r="D907" s="4"/>
      <c r="E907" s="4"/>
      <c r="F907" s="4"/>
      <c r="G907" s="4"/>
      <c r="J907" s="218"/>
      <c r="K907" s="218"/>
    </row>
    <row r="908">
      <c r="D908" s="4"/>
      <c r="E908" s="4"/>
      <c r="F908" s="4"/>
      <c r="G908" s="4"/>
      <c r="J908" s="218"/>
      <c r="K908" s="218"/>
    </row>
    <row r="909">
      <c r="D909" s="4"/>
      <c r="E909" s="4"/>
      <c r="F909" s="4"/>
      <c r="G909" s="4"/>
      <c r="J909" s="218"/>
      <c r="K909" s="218"/>
    </row>
    <row r="910">
      <c r="D910" s="4"/>
      <c r="E910" s="4"/>
      <c r="F910" s="4"/>
      <c r="G910" s="4"/>
      <c r="J910" s="218"/>
      <c r="K910" s="218"/>
    </row>
    <row r="911">
      <c r="D911" s="4"/>
      <c r="E911" s="4"/>
      <c r="F911" s="4"/>
      <c r="G911" s="4"/>
      <c r="J911" s="218"/>
      <c r="K911" s="218"/>
    </row>
    <row r="912">
      <c r="D912" s="4"/>
      <c r="E912" s="4"/>
      <c r="F912" s="4"/>
      <c r="G912" s="4"/>
      <c r="J912" s="218"/>
      <c r="K912" s="218"/>
    </row>
    <row r="913">
      <c r="D913" s="4"/>
      <c r="E913" s="4"/>
      <c r="F913" s="4"/>
      <c r="G913" s="4"/>
      <c r="J913" s="218"/>
      <c r="K913" s="218"/>
    </row>
    <row r="914">
      <c r="D914" s="4"/>
      <c r="E914" s="4"/>
      <c r="F914" s="4"/>
      <c r="G914" s="4"/>
      <c r="J914" s="218"/>
      <c r="K914" s="218"/>
    </row>
    <row r="915">
      <c r="D915" s="4"/>
      <c r="E915" s="4"/>
      <c r="F915" s="4"/>
      <c r="G915" s="4"/>
      <c r="J915" s="218"/>
      <c r="K915" s="218"/>
    </row>
    <row r="916">
      <c r="D916" s="4"/>
      <c r="E916" s="4"/>
      <c r="F916" s="4"/>
      <c r="G916" s="4"/>
      <c r="J916" s="218"/>
      <c r="K916" s="218"/>
    </row>
    <row r="917">
      <c r="D917" s="4"/>
      <c r="E917" s="4"/>
      <c r="F917" s="4"/>
      <c r="G917" s="4"/>
      <c r="J917" s="218"/>
      <c r="K917" s="218"/>
    </row>
    <row r="918">
      <c r="D918" s="4"/>
      <c r="E918" s="4"/>
      <c r="F918" s="4"/>
      <c r="G918" s="4"/>
      <c r="J918" s="218"/>
      <c r="K918" s="218"/>
    </row>
    <row r="919">
      <c r="D919" s="4"/>
      <c r="E919" s="4"/>
      <c r="F919" s="4"/>
      <c r="G919" s="4"/>
      <c r="J919" s="218"/>
      <c r="K919" s="218"/>
    </row>
    <row r="920">
      <c r="D920" s="4"/>
      <c r="E920" s="4"/>
      <c r="F920" s="4"/>
      <c r="G920" s="4"/>
      <c r="J920" s="218"/>
      <c r="K920" s="218"/>
    </row>
    <row r="921">
      <c r="D921" s="4"/>
      <c r="E921" s="4"/>
      <c r="F921" s="4"/>
      <c r="G921" s="4"/>
      <c r="J921" s="218"/>
      <c r="K921" s="218"/>
    </row>
    <row r="922">
      <c r="D922" s="4"/>
      <c r="E922" s="4"/>
      <c r="F922" s="4"/>
      <c r="G922" s="4"/>
      <c r="J922" s="218"/>
      <c r="K922" s="218"/>
    </row>
    <row r="923">
      <c r="D923" s="4"/>
      <c r="E923" s="4"/>
      <c r="F923" s="4"/>
      <c r="G923" s="4"/>
      <c r="J923" s="218"/>
      <c r="K923" s="218"/>
    </row>
    <row r="924">
      <c r="D924" s="4"/>
      <c r="E924" s="4"/>
      <c r="F924" s="4"/>
      <c r="G924" s="4"/>
      <c r="J924" s="218"/>
      <c r="K924" s="218"/>
    </row>
    <row r="925">
      <c r="D925" s="4"/>
      <c r="E925" s="4"/>
      <c r="F925" s="4"/>
      <c r="G925" s="4"/>
      <c r="J925" s="218"/>
      <c r="K925" s="218"/>
    </row>
    <row r="926">
      <c r="D926" s="4"/>
      <c r="E926" s="4"/>
      <c r="F926" s="4"/>
      <c r="G926" s="4"/>
      <c r="J926" s="218"/>
      <c r="K926" s="218"/>
    </row>
    <row r="927">
      <c r="D927" s="4"/>
      <c r="E927" s="4"/>
      <c r="F927" s="4"/>
      <c r="G927" s="4"/>
      <c r="J927" s="218"/>
      <c r="K927" s="218"/>
    </row>
    <row r="928">
      <c r="D928" s="4"/>
      <c r="E928" s="4"/>
      <c r="F928" s="4"/>
      <c r="G928" s="4"/>
      <c r="J928" s="218"/>
      <c r="K928" s="218"/>
    </row>
    <row r="929">
      <c r="D929" s="4"/>
      <c r="E929" s="4"/>
      <c r="F929" s="4"/>
      <c r="G929" s="4"/>
      <c r="J929" s="218"/>
      <c r="K929" s="218"/>
    </row>
    <row r="930">
      <c r="D930" s="4"/>
      <c r="E930" s="4"/>
      <c r="F930" s="4"/>
      <c r="G930" s="4"/>
      <c r="J930" s="218"/>
      <c r="K930" s="218"/>
    </row>
    <row r="931">
      <c r="D931" s="4"/>
      <c r="E931" s="4"/>
      <c r="F931" s="4"/>
      <c r="G931" s="4"/>
      <c r="J931" s="218"/>
      <c r="K931" s="218"/>
    </row>
    <row r="932">
      <c r="D932" s="4"/>
      <c r="E932" s="4"/>
      <c r="F932" s="4"/>
      <c r="G932" s="4"/>
      <c r="J932" s="218"/>
      <c r="K932" s="218"/>
    </row>
    <row r="933">
      <c r="D933" s="4"/>
      <c r="E933" s="4"/>
      <c r="F933" s="4"/>
      <c r="G933" s="4"/>
      <c r="J933" s="218"/>
      <c r="K933" s="218"/>
    </row>
    <row r="934">
      <c r="D934" s="4"/>
      <c r="E934" s="4"/>
      <c r="F934" s="4"/>
      <c r="G934" s="4"/>
      <c r="J934" s="218"/>
      <c r="K934" s="218"/>
    </row>
    <row r="935">
      <c r="D935" s="4"/>
      <c r="E935" s="4"/>
      <c r="F935" s="4"/>
      <c r="G935" s="4"/>
      <c r="J935" s="218"/>
      <c r="K935" s="218"/>
    </row>
    <row r="936">
      <c r="D936" s="4"/>
      <c r="E936" s="4"/>
      <c r="F936" s="4"/>
      <c r="G936" s="4"/>
      <c r="J936" s="218"/>
      <c r="K936" s="218"/>
    </row>
    <row r="937">
      <c r="D937" s="4"/>
      <c r="E937" s="4"/>
      <c r="F937" s="4"/>
      <c r="G937" s="4"/>
      <c r="J937" s="218"/>
      <c r="K937" s="218"/>
    </row>
    <row r="938">
      <c r="D938" s="4"/>
      <c r="E938" s="4"/>
      <c r="F938" s="4"/>
      <c r="G938" s="4"/>
      <c r="J938" s="218"/>
      <c r="K938" s="218"/>
    </row>
    <row r="939">
      <c r="D939" s="4"/>
      <c r="E939" s="4"/>
      <c r="F939" s="4"/>
      <c r="G939" s="4"/>
      <c r="J939" s="218"/>
      <c r="K939" s="218"/>
    </row>
    <row r="940">
      <c r="D940" s="4"/>
      <c r="E940" s="4"/>
      <c r="F940" s="4"/>
      <c r="G940" s="4"/>
      <c r="J940" s="218"/>
      <c r="K940" s="218"/>
    </row>
    <row r="941">
      <c r="D941" s="4"/>
      <c r="E941" s="4"/>
      <c r="F941" s="4"/>
      <c r="G941" s="4"/>
      <c r="J941" s="218"/>
      <c r="K941" s="218"/>
    </row>
    <row r="942">
      <c r="D942" s="4"/>
      <c r="E942" s="4"/>
      <c r="F942" s="4"/>
      <c r="G942" s="4"/>
      <c r="J942" s="218"/>
      <c r="K942" s="218"/>
    </row>
    <row r="943">
      <c r="D943" s="4"/>
      <c r="E943" s="4"/>
      <c r="F943" s="4"/>
      <c r="G943" s="4"/>
      <c r="J943" s="218"/>
      <c r="K943" s="218"/>
    </row>
    <row r="944">
      <c r="D944" s="4"/>
      <c r="E944" s="4"/>
      <c r="F944" s="4"/>
      <c r="G944" s="4"/>
      <c r="J944" s="218"/>
      <c r="K944" s="218"/>
    </row>
    <row r="945">
      <c r="D945" s="4"/>
      <c r="E945" s="4"/>
      <c r="F945" s="4"/>
      <c r="G945" s="4"/>
      <c r="J945" s="218"/>
      <c r="K945" s="218"/>
    </row>
    <row r="946">
      <c r="D946" s="4"/>
      <c r="E946" s="4"/>
      <c r="F946" s="4"/>
      <c r="G946" s="4"/>
      <c r="J946" s="218"/>
      <c r="K946" s="218"/>
    </row>
    <row r="947">
      <c r="D947" s="4"/>
      <c r="E947" s="4"/>
      <c r="F947" s="4"/>
      <c r="G947" s="4"/>
      <c r="J947" s="218"/>
      <c r="K947" s="218"/>
    </row>
    <row r="948">
      <c r="D948" s="4"/>
      <c r="E948" s="4"/>
      <c r="F948" s="4"/>
      <c r="G948" s="4"/>
      <c r="J948" s="218"/>
      <c r="K948" s="218"/>
    </row>
    <row r="949">
      <c r="D949" s="4"/>
      <c r="E949" s="4"/>
      <c r="F949" s="4"/>
      <c r="G949" s="4"/>
      <c r="J949" s="218"/>
      <c r="K949" s="218"/>
    </row>
    <row r="950">
      <c r="D950" s="4"/>
      <c r="E950" s="4"/>
      <c r="F950" s="4"/>
      <c r="G950" s="4"/>
      <c r="J950" s="218"/>
      <c r="K950" s="218"/>
    </row>
    <row r="951">
      <c r="D951" s="4"/>
      <c r="E951" s="4"/>
      <c r="F951" s="4"/>
      <c r="G951" s="4"/>
      <c r="J951" s="218"/>
      <c r="K951" s="218"/>
    </row>
    <row r="952">
      <c r="D952" s="4"/>
      <c r="E952" s="4"/>
      <c r="F952" s="4"/>
      <c r="G952" s="4"/>
      <c r="J952" s="218"/>
      <c r="K952" s="218"/>
    </row>
    <row r="953">
      <c r="D953" s="4"/>
      <c r="E953" s="4"/>
      <c r="F953" s="4"/>
      <c r="G953" s="4"/>
      <c r="J953" s="218"/>
      <c r="K953" s="218"/>
    </row>
    <row r="954">
      <c r="D954" s="4"/>
      <c r="E954" s="4"/>
      <c r="F954" s="4"/>
      <c r="G954" s="4"/>
      <c r="J954" s="218"/>
      <c r="K954" s="218"/>
    </row>
    <row r="955">
      <c r="D955" s="4"/>
      <c r="E955" s="4"/>
      <c r="F955" s="4"/>
      <c r="G955" s="4"/>
      <c r="J955" s="218"/>
      <c r="K955" s="218"/>
    </row>
    <row r="956">
      <c r="D956" s="4"/>
      <c r="E956" s="4"/>
      <c r="F956" s="4"/>
      <c r="G956" s="4"/>
      <c r="J956" s="218"/>
      <c r="K956" s="218"/>
    </row>
    <row r="957">
      <c r="D957" s="4"/>
      <c r="E957" s="4"/>
      <c r="F957" s="4"/>
      <c r="G957" s="4"/>
      <c r="J957" s="218"/>
      <c r="K957" s="218"/>
    </row>
    <row r="958">
      <c r="D958" s="4"/>
      <c r="E958" s="4"/>
      <c r="F958" s="4"/>
      <c r="G958" s="4"/>
      <c r="J958" s="218"/>
      <c r="K958" s="218"/>
    </row>
    <row r="959">
      <c r="D959" s="4"/>
      <c r="E959" s="4"/>
      <c r="F959" s="4"/>
      <c r="G959" s="4"/>
      <c r="J959" s="218"/>
      <c r="K959" s="218"/>
    </row>
    <row r="960">
      <c r="D960" s="4"/>
      <c r="E960" s="4"/>
      <c r="F960" s="4"/>
      <c r="G960" s="4"/>
      <c r="J960" s="218"/>
      <c r="K960" s="218"/>
    </row>
    <row r="961">
      <c r="D961" s="4"/>
      <c r="E961" s="4"/>
      <c r="F961" s="4"/>
      <c r="G961" s="4"/>
      <c r="J961" s="218"/>
      <c r="K961" s="218"/>
    </row>
    <row r="962">
      <c r="D962" s="4"/>
      <c r="E962" s="4"/>
      <c r="F962" s="4"/>
      <c r="G962" s="4"/>
      <c r="J962" s="218"/>
      <c r="K962" s="218"/>
    </row>
    <row r="963">
      <c r="D963" s="4"/>
      <c r="E963" s="4"/>
      <c r="F963" s="4"/>
      <c r="G963" s="4"/>
      <c r="J963" s="218"/>
      <c r="K963" s="218"/>
    </row>
    <row r="964">
      <c r="D964" s="4"/>
      <c r="E964" s="4"/>
      <c r="F964" s="4"/>
      <c r="G964" s="4"/>
      <c r="J964" s="218"/>
      <c r="K964" s="218"/>
    </row>
    <row r="965">
      <c r="D965" s="4"/>
      <c r="E965" s="4"/>
      <c r="F965" s="4"/>
      <c r="G965" s="4"/>
      <c r="J965" s="218"/>
      <c r="K965" s="218"/>
    </row>
    <row r="966">
      <c r="D966" s="4"/>
      <c r="E966" s="4"/>
      <c r="F966" s="4"/>
      <c r="G966" s="4"/>
      <c r="J966" s="218"/>
      <c r="K966" s="218"/>
    </row>
    <row r="967">
      <c r="D967" s="4"/>
      <c r="E967" s="4"/>
      <c r="F967" s="4"/>
      <c r="G967" s="4"/>
      <c r="J967" s="218"/>
      <c r="K967" s="218"/>
    </row>
    <row r="968">
      <c r="D968" s="4"/>
      <c r="E968" s="4"/>
      <c r="F968" s="4"/>
      <c r="G968" s="4"/>
      <c r="J968" s="218"/>
      <c r="K968" s="218"/>
    </row>
    <row r="969">
      <c r="D969" s="4"/>
      <c r="E969" s="4"/>
      <c r="F969" s="4"/>
      <c r="G969" s="4"/>
      <c r="J969" s="218"/>
      <c r="K969" s="218"/>
    </row>
    <row r="970">
      <c r="D970" s="4"/>
      <c r="E970" s="4"/>
      <c r="F970" s="4"/>
      <c r="G970" s="4"/>
      <c r="J970" s="218"/>
      <c r="K970" s="218"/>
    </row>
    <row r="971">
      <c r="D971" s="4"/>
      <c r="E971" s="4"/>
      <c r="F971" s="4"/>
      <c r="G971" s="4"/>
      <c r="J971" s="218"/>
      <c r="K971" s="218"/>
    </row>
    <row r="972">
      <c r="D972" s="4"/>
      <c r="E972" s="4"/>
      <c r="F972" s="4"/>
      <c r="G972" s="4"/>
      <c r="J972" s="218"/>
      <c r="K972" s="218"/>
    </row>
    <row r="973">
      <c r="D973" s="4"/>
      <c r="E973" s="4"/>
      <c r="F973" s="4"/>
      <c r="G973" s="4"/>
      <c r="J973" s="218"/>
      <c r="K973" s="218"/>
    </row>
    <row r="974">
      <c r="D974" s="4"/>
      <c r="E974" s="4"/>
      <c r="F974" s="4"/>
      <c r="G974" s="4"/>
      <c r="J974" s="218"/>
      <c r="K974" s="218"/>
    </row>
    <row r="975">
      <c r="D975" s="4"/>
      <c r="E975" s="4"/>
      <c r="F975" s="4"/>
      <c r="G975" s="4"/>
      <c r="J975" s="218"/>
      <c r="K975" s="218"/>
    </row>
    <row r="976">
      <c r="D976" s="4"/>
      <c r="E976" s="4"/>
      <c r="F976" s="4"/>
      <c r="G976" s="4"/>
      <c r="J976" s="218"/>
      <c r="K976" s="218"/>
    </row>
    <row r="977">
      <c r="D977" s="4"/>
      <c r="E977" s="4"/>
      <c r="F977" s="4"/>
      <c r="G977" s="4"/>
      <c r="J977" s="218"/>
      <c r="K977" s="218"/>
    </row>
    <row r="978">
      <c r="D978" s="4"/>
      <c r="E978" s="4"/>
      <c r="F978" s="4"/>
      <c r="G978" s="4"/>
      <c r="J978" s="218"/>
      <c r="K978" s="218"/>
    </row>
    <row r="979">
      <c r="D979" s="4"/>
      <c r="E979" s="4"/>
      <c r="F979" s="4"/>
      <c r="G979" s="4"/>
      <c r="J979" s="218"/>
      <c r="K979" s="218"/>
    </row>
    <row r="980">
      <c r="D980" s="4"/>
      <c r="E980" s="4"/>
      <c r="F980" s="4"/>
      <c r="G980" s="4"/>
      <c r="J980" s="218"/>
      <c r="K980" s="218"/>
    </row>
    <row r="981">
      <c r="D981" s="4"/>
      <c r="E981" s="4"/>
      <c r="F981" s="4"/>
      <c r="G981" s="4"/>
      <c r="J981" s="218"/>
      <c r="K981" s="218"/>
    </row>
    <row r="982">
      <c r="D982" s="4"/>
      <c r="E982" s="4"/>
      <c r="F982" s="4"/>
      <c r="G982" s="4"/>
      <c r="J982" s="218"/>
      <c r="K982" s="218"/>
    </row>
    <row r="983">
      <c r="D983" s="4"/>
      <c r="E983" s="4"/>
      <c r="F983" s="4"/>
      <c r="G983" s="4"/>
      <c r="J983" s="218"/>
      <c r="K983" s="218"/>
    </row>
    <row r="984">
      <c r="D984" s="4"/>
      <c r="E984" s="4"/>
      <c r="F984" s="4"/>
      <c r="G984" s="4"/>
      <c r="J984" s="218"/>
      <c r="K984" s="218"/>
    </row>
    <row r="985">
      <c r="D985" s="4"/>
      <c r="E985" s="4"/>
      <c r="F985" s="4"/>
      <c r="G985" s="4"/>
      <c r="J985" s="218"/>
      <c r="K985" s="218"/>
    </row>
    <row r="986">
      <c r="D986" s="4"/>
      <c r="E986" s="4"/>
      <c r="F986" s="4"/>
      <c r="G986" s="4"/>
      <c r="J986" s="218"/>
      <c r="K986" s="218"/>
    </row>
    <row r="987">
      <c r="D987" s="4"/>
      <c r="E987" s="4"/>
      <c r="F987" s="4"/>
      <c r="G987" s="4"/>
      <c r="J987" s="218"/>
      <c r="K987" s="218"/>
    </row>
    <row r="988">
      <c r="D988" s="4"/>
      <c r="E988" s="4"/>
      <c r="F988" s="4"/>
      <c r="G988" s="4"/>
      <c r="J988" s="218"/>
      <c r="K988" s="218"/>
    </row>
    <row r="989">
      <c r="D989" s="4"/>
      <c r="E989" s="4"/>
      <c r="F989" s="4"/>
      <c r="G989" s="4"/>
      <c r="J989" s="218"/>
      <c r="K989" s="218"/>
    </row>
    <row r="990">
      <c r="D990" s="4"/>
      <c r="E990" s="4"/>
      <c r="F990" s="4"/>
      <c r="G990" s="4"/>
      <c r="J990" s="218"/>
      <c r="K990" s="218"/>
    </row>
    <row r="991">
      <c r="D991" s="4"/>
      <c r="E991" s="4"/>
      <c r="F991" s="4"/>
      <c r="G991" s="4"/>
      <c r="J991" s="218"/>
      <c r="K991" s="218"/>
    </row>
    <row r="992">
      <c r="D992" s="4"/>
      <c r="E992" s="4"/>
      <c r="F992" s="4"/>
      <c r="G992" s="4"/>
      <c r="J992" s="218"/>
      <c r="K992" s="218"/>
    </row>
    <row r="993">
      <c r="D993" s="4"/>
      <c r="E993" s="4"/>
      <c r="F993" s="4"/>
      <c r="G993" s="4"/>
      <c r="J993" s="218"/>
      <c r="K993" s="218"/>
    </row>
    <row r="994">
      <c r="D994" s="4"/>
      <c r="E994" s="4"/>
      <c r="F994" s="4"/>
      <c r="G994" s="4"/>
      <c r="J994" s="218"/>
      <c r="K994" s="218"/>
    </row>
    <row r="995">
      <c r="D995" s="4"/>
      <c r="E995" s="4"/>
      <c r="F995" s="4"/>
      <c r="G995" s="4"/>
      <c r="J995" s="218"/>
      <c r="K995" s="218"/>
    </row>
    <row r="996">
      <c r="D996" s="4"/>
      <c r="E996" s="4"/>
      <c r="F996" s="4"/>
      <c r="G996" s="4"/>
      <c r="J996" s="218"/>
      <c r="K996" s="218"/>
    </row>
    <row r="997">
      <c r="D997" s="4"/>
      <c r="E997" s="4"/>
      <c r="F997" s="4"/>
      <c r="G997" s="4"/>
      <c r="J997" s="218"/>
      <c r="K997" s="218"/>
    </row>
    <row r="998">
      <c r="D998" s="4"/>
      <c r="E998" s="4"/>
      <c r="F998" s="4"/>
      <c r="G998" s="4"/>
      <c r="J998" s="218"/>
      <c r="K998" s="218"/>
    </row>
    <row r="999">
      <c r="D999" s="4"/>
      <c r="E999" s="4"/>
      <c r="F999" s="4"/>
      <c r="G999" s="4"/>
      <c r="J999" s="218"/>
      <c r="K999" s="218"/>
    </row>
    <row r="1000">
      <c r="D1000" s="4"/>
      <c r="E1000" s="4"/>
      <c r="F1000" s="4"/>
      <c r="G1000" s="4"/>
      <c r="J1000" s="218"/>
      <c r="K1000" s="218"/>
    </row>
    <row r="1001">
      <c r="D1001" s="4"/>
      <c r="E1001" s="4"/>
      <c r="F1001" s="4"/>
      <c r="G1001" s="4"/>
      <c r="J1001" s="218"/>
      <c r="K1001" s="218"/>
    </row>
    <row r="1002">
      <c r="D1002" s="4"/>
      <c r="E1002" s="4"/>
      <c r="F1002" s="4"/>
      <c r="G1002" s="4"/>
      <c r="J1002" s="218"/>
      <c r="K1002" s="218"/>
    </row>
    <row r="1003">
      <c r="D1003" s="4"/>
      <c r="E1003" s="4"/>
      <c r="F1003" s="4"/>
      <c r="G1003" s="4"/>
      <c r="J1003" s="218"/>
      <c r="K1003" s="218"/>
    </row>
    <row r="1004">
      <c r="D1004" s="4"/>
      <c r="E1004" s="4"/>
      <c r="F1004" s="4"/>
      <c r="G1004" s="4"/>
      <c r="J1004" s="218"/>
      <c r="K1004" s="218"/>
    </row>
    <row r="1005">
      <c r="D1005" s="4"/>
      <c r="E1005" s="4"/>
      <c r="F1005" s="4"/>
      <c r="G1005" s="4"/>
      <c r="J1005" s="218"/>
      <c r="K1005" s="218"/>
    </row>
    <row r="1006">
      <c r="D1006" s="4"/>
      <c r="E1006" s="4"/>
      <c r="F1006" s="4"/>
      <c r="G1006" s="4"/>
      <c r="J1006" s="218"/>
      <c r="K1006" s="218"/>
    </row>
    <row r="1007">
      <c r="D1007" s="4"/>
      <c r="E1007" s="4"/>
      <c r="F1007" s="4"/>
      <c r="G1007" s="4"/>
      <c r="J1007" s="218"/>
      <c r="K1007" s="218"/>
    </row>
    <row r="1008">
      <c r="D1008" s="4"/>
      <c r="E1008" s="4"/>
      <c r="F1008" s="4"/>
      <c r="G1008" s="4"/>
      <c r="J1008" s="218"/>
      <c r="K1008" s="218"/>
    </row>
    <row r="1009">
      <c r="D1009" s="4"/>
      <c r="E1009" s="4"/>
      <c r="F1009" s="4"/>
      <c r="G1009" s="4"/>
      <c r="J1009" s="218"/>
      <c r="K1009" s="218"/>
    </row>
    <row r="1010">
      <c r="D1010" s="4"/>
      <c r="E1010" s="4"/>
      <c r="F1010" s="4"/>
      <c r="G1010" s="4"/>
      <c r="J1010" s="218"/>
      <c r="K1010" s="218"/>
    </row>
    <row r="1011">
      <c r="D1011" s="4"/>
      <c r="E1011" s="4"/>
      <c r="F1011" s="4"/>
      <c r="G1011" s="4"/>
      <c r="J1011" s="218"/>
      <c r="K1011" s="218"/>
    </row>
    <row r="1012">
      <c r="D1012" s="4"/>
      <c r="E1012" s="4"/>
      <c r="F1012" s="4"/>
      <c r="G1012" s="4"/>
      <c r="J1012" s="218"/>
      <c r="K1012" s="218"/>
    </row>
    <row r="1013">
      <c r="D1013" s="4"/>
      <c r="E1013" s="4"/>
      <c r="F1013" s="4"/>
      <c r="G1013" s="4"/>
      <c r="J1013" s="218"/>
      <c r="K1013" s="218"/>
    </row>
    <row r="1014">
      <c r="D1014" s="4"/>
      <c r="E1014" s="4"/>
      <c r="F1014" s="4"/>
      <c r="G1014" s="4"/>
      <c r="J1014" s="218"/>
      <c r="K1014" s="218"/>
    </row>
    <row r="1015">
      <c r="D1015" s="4"/>
      <c r="E1015" s="4"/>
      <c r="F1015" s="4"/>
      <c r="G1015" s="4"/>
      <c r="J1015" s="218"/>
      <c r="K1015" s="218"/>
    </row>
    <row r="1016">
      <c r="D1016" s="4"/>
      <c r="E1016" s="4"/>
      <c r="F1016" s="4"/>
      <c r="G1016" s="4"/>
      <c r="J1016" s="218"/>
      <c r="K1016" s="218"/>
    </row>
    <row r="1017">
      <c r="D1017" s="4"/>
      <c r="E1017" s="4"/>
      <c r="F1017" s="4"/>
      <c r="G1017" s="4"/>
      <c r="J1017" s="218"/>
      <c r="K1017" s="218"/>
    </row>
    <row r="1018">
      <c r="D1018" s="4"/>
      <c r="E1018" s="4"/>
      <c r="F1018" s="4"/>
      <c r="G1018" s="4"/>
      <c r="J1018" s="218"/>
      <c r="K1018" s="218"/>
    </row>
    <row r="1019">
      <c r="D1019" s="4"/>
      <c r="E1019" s="4"/>
      <c r="F1019" s="4"/>
      <c r="G1019" s="4"/>
      <c r="J1019" s="218"/>
      <c r="K1019" s="218"/>
    </row>
    <row r="1020">
      <c r="D1020" s="4"/>
      <c r="E1020" s="4"/>
      <c r="F1020" s="4"/>
      <c r="G1020" s="4"/>
      <c r="J1020" s="218"/>
      <c r="K1020" s="218"/>
    </row>
    <row r="1021">
      <c r="D1021" s="4"/>
      <c r="E1021" s="4"/>
      <c r="F1021" s="4"/>
      <c r="G1021" s="4"/>
      <c r="J1021" s="218"/>
      <c r="K1021" s="218"/>
    </row>
    <row r="1022">
      <c r="D1022" s="4"/>
      <c r="E1022" s="4"/>
      <c r="F1022" s="4"/>
      <c r="G1022" s="4"/>
      <c r="J1022" s="218"/>
      <c r="K1022" s="218"/>
    </row>
    <row r="1023">
      <c r="D1023" s="4"/>
      <c r="E1023" s="4"/>
      <c r="F1023" s="4"/>
      <c r="G1023" s="4"/>
      <c r="J1023" s="218"/>
      <c r="K1023" s="218"/>
    </row>
    <row r="1024">
      <c r="D1024" s="4"/>
      <c r="E1024" s="4"/>
      <c r="F1024" s="4"/>
      <c r="G1024" s="4"/>
      <c r="J1024" s="218"/>
      <c r="K1024" s="218"/>
    </row>
    <row r="1025">
      <c r="D1025" s="4"/>
      <c r="E1025" s="4"/>
      <c r="F1025" s="4"/>
      <c r="G1025" s="4"/>
      <c r="J1025" s="218"/>
      <c r="K1025" s="218"/>
    </row>
    <row r="1026">
      <c r="D1026" s="4"/>
      <c r="E1026" s="4"/>
      <c r="F1026" s="4"/>
      <c r="G1026" s="4"/>
      <c r="J1026" s="218"/>
      <c r="K1026" s="218"/>
    </row>
    <row r="1027">
      <c r="D1027" s="4"/>
      <c r="E1027" s="4"/>
      <c r="F1027" s="4"/>
      <c r="G1027" s="4"/>
      <c r="J1027" s="218"/>
      <c r="K1027" s="218"/>
    </row>
    <row r="1028">
      <c r="D1028" s="4"/>
      <c r="E1028" s="4"/>
      <c r="F1028" s="4"/>
      <c r="G1028" s="4"/>
      <c r="J1028" s="218"/>
      <c r="K1028" s="218"/>
    </row>
    <row r="1029">
      <c r="D1029" s="4"/>
      <c r="E1029" s="4"/>
      <c r="F1029" s="4"/>
      <c r="G1029" s="4"/>
      <c r="J1029" s="218"/>
      <c r="K1029" s="218"/>
    </row>
    <row r="1030">
      <c r="D1030" s="4"/>
      <c r="E1030" s="4"/>
      <c r="F1030" s="4"/>
      <c r="G1030" s="4"/>
      <c r="J1030" s="218"/>
      <c r="K1030" s="218"/>
    </row>
    <row r="1031">
      <c r="D1031" s="4"/>
      <c r="E1031" s="4"/>
      <c r="F1031" s="4"/>
      <c r="G1031" s="4"/>
      <c r="J1031" s="218"/>
      <c r="K1031" s="218"/>
    </row>
    <row r="1032">
      <c r="D1032" s="4"/>
      <c r="E1032" s="4"/>
      <c r="F1032" s="4"/>
      <c r="G1032" s="4"/>
      <c r="J1032" s="218"/>
      <c r="K1032" s="218"/>
    </row>
    <row r="1033">
      <c r="D1033" s="4"/>
      <c r="E1033" s="4"/>
      <c r="F1033" s="4"/>
      <c r="G1033" s="4"/>
      <c r="J1033" s="218"/>
      <c r="K1033" s="218"/>
    </row>
    <row r="1034">
      <c r="D1034" s="4"/>
      <c r="E1034" s="4"/>
      <c r="F1034" s="4"/>
      <c r="G1034" s="4"/>
      <c r="J1034" s="218"/>
      <c r="K1034" s="218"/>
    </row>
    <row r="1035">
      <c r="D1035" s="4"/>
      <c r="E1035" s="4"/>
      <c r="F1035" s="4"/>
      <c r="G1035" s="4"/>
      <c r="J1035" s="218"/>
      <c r="K1035" s="218"/>
    </row>
    <row r="1036">
      <c r="D1036" s="4"/>
      <c r="E1036" s="4"/>
      <c r="F1036" s="4"/>
      <c r="G1036" s="4"/>
      <c r="J1036" s="218"/>
      <c r="K1036" s="218"/>
    </row>
    <row r="1037">
      <c r="D1037" s="4"/>
      <c r="E1037" s="4"/>
      <c r="F1037" s="4"/>
      <c r="G1037" s="4"/>
      <c r="J1037" s="218"/>
      <c r="K1037" s="218"/>
    </row>
    <row r="1038">
      <c r="D1038" s="4"/>
      <c r="E1038" s="4"/>
      <c r="F1038" s="4"/>
      <c r="G1038" s="4"/>
      <c r="J1038" s="218"/>
      <c r="K1038" s="218"/>
    </row>
    <row r="1039">
      <c r="D1039" s="4"/>
      <c r="E1039" s="4"/>
      <c r="F1039" s="4"/>
      <c r="G1039" s="4"/>
      <c r="J1039" s="218"/>
      <c r="K1039" s="218"/>
    </row>
    <row r="1040">
      <c r="D1040" s="4"/>
      <c r="E1040" s="4"/>
      <c r="F1040" s="4"/>
      <c r="G1040" s="4"/>
      <c r="J1040" s="218"/>
      <c r="K1040" s="218"/>
    </row>
    <row r="1041">
      <c r="D1041" s="4"/>
      <c r="E1041" s="4"/>
      <c r="F1041" s="4"/>
      <c r="G1041" s="4"/>
      <c r="J1041" s="218"/>
      <c r="K1041" s="218"/>
    </row>
    <row r="1042">
      <c r="D1042" s="4"/>
      <c r="E1042" s="4"/>
      <c r="F1042" s="4"/>
      <c r="G1042" s="4"/>
      <c r="J1042" s="218"/>
      <c r="K1042" s="218"/>
    </row>
    <row r="1043">
      <c r="D1043" s="4"/>
      <c r="E1043" s="4"/>
      <c r="F1043" s="4"/>
      <c r="G1043" s="4"/>
      <c r="J1043" s="218"/>
      <c r="K1043" s="218"/>
    </row>
    <row r="1044">
      <c r="D1044" s="4"/>
      <c r="E1044" s="4"/>
      <c r="F1044" s="4"/>
      <c r="G1044" s="4"/>
      <c r="J1044" s="218"/>
      <c r="K1044" s="218"/>
    </row>
    <row r="1045">
      <c r="D1045" s="4"/>
      <c r="E1045" s="4"/>
      <c r="F1045" s="4"/>
      <c r="G1045" s="4"/>
      <c r="J1045" s="218"/>
      <c r="K1045" s="218"/>
    </row>
    <row r="1046">
      <c r="D1046" s="4"/>
      <c r="E1046" s="4"/>
      <c r="F1046" s="4"/>
      <c r="G1046" s="4"/>
      <c r="J1046" s="218"/>
      <c r="K1046" s="218"/>
    </row>
    <row r="1047">
      <c r="D1047" s="4"/>
      <c r="E1047" s="4"/>
      <c r="F1047" s="4"/>
      <c r="G1047" s="4"/>
      <c r="J1047" s="218"/>
      <c r="K1047" s="218"/>
    </row>
    <row r="1048">
      <c r="D1048" s="4"/>
      <c r="E1048" s="4"/>
      <c r="F1048" s="4"/>
      <c r="G1048" s="4"/>
      <c r="J1048" s="218"/>
      <c r="K1048" s="218"/>
    </row>
    <row r="1049">
      <c r="D1049" s="4"/>
      <c r="E1049" s="4"/>
      <c r="F1049" s="4"/>
      <c r="G1049" s="4"/>
      <c r="J1049" s="218"/>
      <c r="K1049" s="218"/>
    </row>
    <row r="1050">
      <c r="D1050" s="4"/>
      <c r="E1050" s="4"/>
      <c r="F1050" s="4"/>
      <c r="G1050" s="4"/>
      <c r="J1050" s="218"/>
      <c r="K1050" s="218"/>
    </row>
    <row r="1051">
      <c r="D1051" s="4"/>
      <c r="E1051" s="4"/>
      <c r="F1051" s="4"/>
      <c r="G1051" s="4"/>
      <c r="J1051" s="218"/>
      <c r="K1051" s="218"/>
    </row>
    <row r="1052">
      <c r="D1052" s="4"/>
      <c r="E1052" s="4"/>
      <c r="F1052" s="4"/>
      <c r="G1052" s="4"/>
      <c r="J1052" s="218"/>
      <c r="K1052" s="218"/>
    </row>
    <row r="1053">
      <c r="D1053" s="4"/>
      <c r="E1053" s="4"/>
      <c r="F1053" s="4"/>
      <c r="G1053" s="4"/>
      <c r="J1053" s="218"/>
      <c r="K1053" s="218"/>
    </row>
    <row r="1054">
      <c r="D1054" s="4"/>
      <c r="E1054" s="4"/>
      <c r="F1054" s="4"/>
      <c r="G1054" s="4"/>
      <c r="J1054" s="218"/>
      <c r="K1054" s="218"/>
    </row>
    <row r="1055">
      <c r="D1055" s="4"/>
      <c r="E1055" s="4"/>
      <c r="F1055" s="4"/>
      <c r="G1055" s="4"/>
      <c r="J1055" s="218"/>
      <c r="K1055" s="218"/>
    </row>
    <row r="1056">
      <c r="D1056" s="4"/>
      <c r="E1056" s="4"/>
      <c r="F1056" s="4"/>
      <c r="G1056" s="4"/>
      <c r="J1056" s="218"/>
      <c r="K1056" s="218"/>
    </row>
    <row r="1057">
      <c r="D1057" s="4"/>
      <c r="E1057" s="4"/>
      <c r="F1057" s="4"/>
      <c r="G1057" s="4"/>
      <c r="J1057" s="218"/>
      <c r="K1057" s="218"/>
    </row>
    <row r="1058">
      <c r="D1058" s="4"/>
      <c r="E1058" s="4"/>
      <c r="F1058" s="4"/>
      <c r="G1058" s="4"/>
      <c r="J1058" s="218"/>
      <c r="K1058" s="218"/>
    </row>
    <row r="1059">
      <c r="D1059" s="4"/>
      <c r="E1059" s="4"/>
      <c r="F1059" s="4"/>
      <c r="G1059" s="4"/>
      <c r="J1059" s="218"/>
      <c r="K1059" s="218"/>
    </row>
    <row r="1060">
      <c r="D1060" s="4"/>
      <c r="E1060" s="4"/>
      <c r="F1060" s="4"/>
      <c r="G1060" s="4"/>
      <c r="J1060" s="218"/>
      <c r="K1060" s="218"/>
    </row>
    <row r="1061">
      <c r="D1061" s="4"/>
      <c r="E1061" s="4"/>
      <c r="F1061" s="4"/>
      <c r="G1061" s="4"/>
      <c r="J1061" s="218"/>
      <c r="K1061" s="218"/>
    </row>
    <row r="1062">
      <c r="D1062" s="4"/>
      <c r="E1062" s="4"/>
      <c r="F1062" s="4"/>
      <c r="G1062" s="4"/>
      <c r="J1062" s="218"/>
      <c r="K1062" s="218"/>
    </row>
    <row r="1063">
      <c r="D1063" s="4"/>
      <c r="E1063" s="4"/>
      <c r="F1063" s="4"/>
      <c r="G1063" s="4"/>
      <c r="J1063" s="218"/>
      <c r="K1063" s="218"/>
    </row>
    <row r="1064">
      <c r="D1064" s="4"/>
      <c r="E1064" s="4"/>
      <c r="F1064" s="4"/>
      <c r="G1064" s="4"/>
      <c r="J1064" s="218"/>
      <c r="K1064" s="218"/>
    </row>
    <row r="1065">
      <c r="D1065" s="4"/>
      <c r="E1065" s="4"/>
      <c r="F1065" s="4"/>
      <c r="G1065" s="4"/>
      <c r="J1065" s="218"/>
      <c r="K1065" s="218"/>
    </row>
    <row r="1066">
      <c r="D1066" s="4"/>
      <c r="E1066" s="4"/>
      <c r="F1066" s="4"/>
      <c r="G1066" s="4"/>
      <c r="J1066" s="218"/>
      <c r="K1066" s="218"/>
    </row>
    <row r="1067">
      <c r="D1067" s="4"/>
      <c r="E1067" s="4"/>
      <c r="F1067" s="4"/>
      <c r="G1067" s="4"/>
      <c r="J1067" s="218"/>
      <c r="K1067" s="218"/>
    </row>
    <row r="1068">
      <c r="D1068" s="4"/>
      <c r="E1068" s="4"/>
      <c r="F1068" s="4"/>
      <c r="G1068" s="4"/>
      <c r="J1068" s="218"/>
      <c r="K1068" s="218"/>
    </row>
    <row r="1069">
      <c r="D1069" s="4"/>
      <c r="E1069" s="4"/>
      <c r="F1069" s="4"/>
      <c r="G1069" s="4"/>
      <c r="J1069" s="218"/>
      <c r="K1069" s="218"/>
    </row>
    <row r="1070">
      <c r="D1070" s="4"/>
      <c r="E1070" s="4"/>
      <c r="F1070" s="4"/>
      <c r="G1070" s="4"/>
      <c r="J1070" s="218"/>
      <c r="K1070" s="218"/>
    </row>
    <row r="1071">
      <c r="D1071" s="4"/>
      <c r="E1071" s="4"/>
      <c r="F1071" s="4"/>
      <c r="G1071" s="4"/>
      <c r="J1071" s="218"/>
      <c r="K1071" s="218"/>
    </row>
    <row r="1072">
      <c r="D1072" s="4"/>
      <c r="E1072" s="4"/>
      <c r="F1072" s="4"/>
      <c r="G1072" s="4"/>
      <c r="J1072" s="218"/>
      <c r="K1072" s="218"/>
    </row>
    <row r="1073">
      <c r="D1073" s="4"/>
      <c r="E1073" s="4"/>
      <c r="F1073" s="4"/>
      <c r="G1073" s="4"/>
      <c r="J1073" s="218"/>
      <c r="K1073" s="218"/>
    </row>
    <row r="1074">
      <c r="D1074" s="4"/>
      <c r="E1074" s="4"/>
      <c r="F1074" s="4"/>
      <c r="G1074" s="4"/>
      <c r="J1074" s="218"/>
      <c r="K1074" s="218"/>
    </row>
    <row r="1075">
      <c r="D1075" s="4"/>
      <c r="E1075" s="4"/>
      <c r="F1075" s="4"/>
      <c r="G1075" s="4"/>
      <c r="J1075" s="218"/>
      <c r="K1075" s="218"/>
    </row>
    <row r="1076">
      <c r="D1076" s="4"/>
      <c r="E1076" s="4"/>
      <c r="F1076" s="4"/>
      <c r="G1076" s="4"/>
      <c r="J1076" s="218"/>
      <c r="K1076" s="218"/>
    </row>
    <row r="1077">
      <c r="D1077" s="4"/>
      <c r="E1077" s="4"/>
      <c r="F1077" s="4"/>
      <c r="G1077" s="4"/>
      <c r="J1077" s="218"/>
      <c r="K1077" s="218"/>
    </row>
    <row r="1078">
      <c r="D1078" s="4"/>
      <c r="E1078" s="4"/>
      <c r="F1078" s="4"/>
      <c r="G1078" s="4"/>
      <c r="J1078" s="218"/>
      <c r="K1078" s="218"/>
    </row>
    <row r="1079">
      <c r="D1079" s="4"/>
      <c r="E1079" s="4"/>
      <c r="F1079" s="4"/>
      <c r="G1079" s="4"/>
      <c r="J1079" s="218"/>
      <c r="K1079" s="218"/>
    </row>
    <row r="1080">
      <c r="D1080" s="4"/>
      <c r="E1080" s="4"/>
      <c r="F1080" s="4"/>
      <c r="G1080" s="4"/>
      <c r="J1080" s="218"/>
      <c r="K1080" s="218"/>
    </row>
    <row r="1081">
      <c r="D1081" s="4"/>
      <c r="E1081" s="4"/>
      <c r="F1081" s="4"/>
      <c r="G1081" s="4"/>
      <c r="J1081" s="218"/>
      <c r="K1081" s="218"/>
    </row>
    <row r="1082">
      <c r="D1082" s="4"/>
      <c r="E1082" s="4"/>
      <c r="F1082" s="4"/>
      <c r="G1082" s="4"/>
      <c r="J1082" s="218"/>
      <c r="K1082" s="218"/>
    </row>
    <row r="1083">
      <c r="D1083" s="4"/>
      <c r="E1083" s="4"/>
      <c r="F1083" s="4"/>
      <c r="G1083" s="4"/>
      <c r="J1083" s="218"/>
      <c r="K1083" s="218"/>
    </row>
    <row r="1084">
      <c r="D1084" s="4"/>
      <c r="E1084" s="4"/>
      <c r="F1084" s="4"/>
      <c r="G1084" s="4"/>
      <c r="J1084" s="218"/>
      <c r="K1084" s="218"/>
    </row>
    <row r="1085">
      <c r="D1085" s="4"/>
      <c r="E1085" s="4"/>
      <c r="F1085" s="4"/>
      <c r="G1085" s="4"/>
      <c r="J1085" s="218"/>
      <c r="K1085" s="218"/>
    </row>
    <row r="1086">
      <c r="D1086" s="4"/>
      <c r="E1086" s="4"/>
      <c r="F1086" s="4"/>
      <c r="G1086" s="4"/>
      <c r="J1086" s="218"/>
      <c r="K1086" s="218"/>
    </row>
    <row r="1087">
      <c r="D1087" s="4"/>
      <c r="E1087" s="4"/>
      <c r="F1087" s="4"/>
      <c r="G1087" s="4"/>
      <c r="J1087" s="218"/>
      <c r="K1087" s="218"/>
    </row>
    <row r="1088">
      <c r="D1088" s="4"/>
      <c r="E1088" s="4"/>
      <c r="F1088" s="4"/>
      <c r="G1088" s="4"/>
      <c r="J1088" s="218"/>
      <c r="K1088" s="218"/>
    </row>
    <row r="1089">
      <c r="D1089" s="4"/>
      <c r="E1089" s="4"/>
      <c r="F1089" s="4"/>
      <c r="G1089" s="4"/>
      <c r="J1089" s="218"/>
      <c r="K1089" s="218"/>
    </row>
    <row r="1090">
      <c r="D1090" s="4"/>
      <c r="E1090" s="4"/>
      <c r="F1090" s="4"/>
      <c r="G1090" s="4"/>
      <c r="J1090" s="218"/>
      <c r="K1090" s="218"/>
    </row>
    <row r="1091">
      <c r="D1091" s="4"/>
      <c r="E1091" s="4"/>
      <c r="F1091" s="4"/>
      <c r="G1091" s="4"/>
      <c r="J1091" s="218"/>
      <c r="K1091" s="218"/>
    </row>
    <row r="1092">
      <c r="D1092" s="4"/>
      <c r="E1092" s="4"/>
      <c r="F1092" s="4"/>
      <c r="G1092" s="4"/>
      <c r="J1092" s="218"/>
      <c r="K1092" s="218"/>
    </row>
    <row r="1093">
      <c r="D1093" s="4"/>
      <c r="E1093" s="4"/>
      <c r="F1093" s="4"/>
      <c r="G1093" s="4"/>
      <c r="J1093" s="218"/>
      <c r="K1093" s="218"/>
    </row>
    <row r="1094">
      <c r="D1094" s="4"/>
      <c r="E1094" s="4"/>
      <c r="F1094" s="4"/>
      <c r="G1094" s="4"/>
      <c r="J1094" s="218"/>
      <c r="K1094" s="218"/>
    </row>
    <row r="1095">
      <c r="D1095" s="4"/>
      <c r="E1095" s="4"/>
      <c r="F1095" s="4"/>
      <c r="G1095" s="4"/>
      <c r="J1095" s="218"/>
      <c r="K1095" s="218"/>
    </row>
    <row r="1096">
      <c r="D1096" s="4"/>
      <c r="E1096" s="4"/>
      <c r="F1096" s="4"/>
      <c r="G1096" s="4"/>
      <c r="J1096" s="218"/>
      <c r="K1096" s="218"/>
    </row>
    <row r="1097">
      <c r="D1097" s="4"/>
      <c r="E1097" s="4"/>
      <c r="F1097" s="4"/>
      <c r="G1097" s="4"/>
      <c r="J1097" s="218"/>
      <c r="K1097" s="218"/>
    </row>
    <row r="1098">
      <c r="D1098" s="4"/>
      <c r="E1098" s="4"/>
      <c r="F1098" s="4"/>
      <c r="G1098" s="4"/>
      <c r="J1098" s="218"/>
      <c r="K1098" s="218"/>
    </row>
    <row r="1099">
      <c r="D1099" s="4"/>
      <c r="E1099" s="4"/>
      <c r="F1099" s="4"/>
      <c r="G1099" s="4"/>
      <c r="J1099" s="218"/>
      <c r="K1099" s="218"/>
    </row>
    <row r="1100">
      <c r="D1100" s="4"/>
      <c r="E1100" s="4"/>
      <c r="F1100" s="4"/>
      <c r="G1100" s="4"/>
      <c r="J1100" s="218"/>
      <c r="K1100" s="218"/>
    </row>
    <row r="1101">
      <c r="D1101" s="4"/>
      <c r="E1101" s="4"/>
      <c r="F1101" s="4"/>
      <c r="G1101" s="4"/>
      <c r="J1101" s="218"/>
      <c r="K1101" s="218"/>
    </row>
    <row r="1102">
      <c r="D1102" s="4"/>
      <c r="E1102" s="4"/>
      <c r="F1102" s="4"/>
      <c r="G1102" s="4"/>
      <c r="J1102" s="218"/>
      <c r="K1102" s="218"/>
    </row>
    <row r="1103">
      <c r="D1103" s="4"/>
      <c r="E1103" s="4"/>
      <c r="F1103" s="4"/>
      <c r="G1103" s="4"/>
      <c r="J1103" s="218"/>
      <c r="K1103" s="218"/>
    </row>
    <row r="1104">
      <c r="D1104" s="4"/>
      <c r="E1104" s="4"/>
      <c r="F1104" s="4"/>
      <c r="G1104" s="4"/>
      <c r="J1104" s="218"/>
      <c r="K1104" s="218"/>
    </row>
    <row r="1105">
      <c r="D1105" s="4"/>
      <c r="E1105" s="4"/>
      <c r="F1105" s="4"/>
      <c r="G1105" s="4"/>
      <c r="J1105" s="218"/>
      <c r="K1105" s="218"/>
    </row>
    <row r="1106">
      <c r="D1106" s="4"/>
      <c r="E1106" s="4"/>
      <c r="F1106" s="4"/>
      <c r="G1106" s="4"/>
      <c r="J1106" s="218"/>
      <c r="K1106" s="218"/>
    </row>
    <row r="1107">
      <c r="D1107" s="4"/>
      <c r="E1107" s="4"/>
      <c r="F1107" s="4"/>
      <c r="G1107" s="4"/>
      <c r="J1107" s="218"/>
      <c r="K1107" s="218"/>
    </row>
    <row r="1108">
      <c r="D1108" s="4"/>
      <c r="E1108" s="4"/>
      <c r="F1108" s="4"/>
      <c r="G1108" s="4"/>
      <c r="J1108" s="218"/>
      <c r="K1108" s="218"/>
    </row>
    <row r="1109">
      <c r="D1109" s="4"/>
      <c r="E1109" s="4"/>
      <c r="F1109" s="4"/>
      <c r="G1109" s="4"/>
      <c r="J1109" s="218"/>
      <c r="K1109" s="218"/>
    </row>
    <row r="1110">
      <c r="D1110" s="4"/>
      <c r="E1110" s="4"/>
      <c r="F1110" s="4"/>
      <c r="G1110" s="4"/>
      <c r="J1110" s="218"/>
      <c r="K1110" s="218"/>
    </row>
    <row r="1111">
      <c r="D1111" s="4"/>
      <c r="E1111" s="4"/>
      <c r="F1111" s="4"/>
      <c r="G1111" s="4"/>
      <c r="J1111" s="218"/>
      <c r="K1111" s="218"/>
    </row>
    <row r="1112">
      <c r="D1112" s="4"/>
      <c r="E1112" s="4"/>
      <c r="F1112" s="4"/>
      <c r="G1112" s="4"/>
      <c r="J1112" s="218"/>
      <c r="K1112" s="218"/>
    </row>
    <row r="1113">
      <c r="D1113" s="4"/>
      <c r="E1113" s="4"/>
      <c r="F1113" s="4"/>
      <c r="G1113" s="4"/>
      <c r="J1113" s="218"/>
      <c r="K1113" s="218"/>
    </row>
    <row r="1114">
      <c r="D1114" s="4"/>
      <c r="E1114" s="4"/>
      <c r="F1114" s="4"/>
      <c r="G1114" s="4"/>
      <c r="J1114" s="218"/>
      <c r="K1114" s="218"/>
    </row>
    <row r="1115">
      <c r="D1115" s="4"/>
      <c r="E1115" s="4"/>
      <c r="F1115" s="4"/>
      <c r="G1115" s="4"/>
      <c r="J1115" s="218"/>
      <c r="K1115" s="218"/>
    </row>
    <row r="1116">
      <c r="D1116" s="4"/>
      <c r="E1116" s="4"/>
      <c r="F1116" s="4"/>
      <c r="G1116" s="4"/>
      <c r="J1116" s="218"/>
      <c r="K1116" s="218"/>
    </row>
    <row r="1117">
      <c r="D1117" s="4"/>
      <c r="E1117" s="4"/>
      <c r="F1117" s="4"/>
      <c r="G1117" s="4"/>
      <c r="J1117" s="218"/>
      <c r="K1117" s="218"/>
    </row>
    <row r="1118">
      <c r="D1118" s="4"/>
      <c r="E1118" s="4"/>
      <c r="F1118" s="4"/>
      <c r="G1118" s="4"/>
      <c r="J1118" s="218"/>
      <c r="K1118" s="218"/>
    </row>
    <row r="1119">
      <c r="D1119" s="4"/>
      <c r="E1119" s="4"/>
      <c r="F1119" s="4"/>
      <c r="G1119" s="4"/>
      <c r="J1119" s="218"/>
      <c r="K1119" s="218"/>
    </row>
    <row r="1120">
      <c r="D1120" s="4"/>
      <c r="E1120" s="4"/>
      <c r="F1120" s="4"/>
      <c r="G1120" s="4"/>
      <c r="J1120" s="218"/>
      <c r="K1120" s="218"/>
    </row>
    <row r="1121">
      <c r="D1121" s="4"/>
      <c r="E1121" s="4"/>
      <c r="F1121" s="4"/>
      <c r="G1121" s="4"/>
      <c r="J1121" s="218"/>
      <c r="K1121" s="218"/>
    </row>
    <row r="1122">
      <c r="D1122" s="4"/>
      <c r="E1122" s="4"/>
      <c r="F1122" s="4"/>
      <c r="G1122" s="4"/>
      <c r="J1122" s="218"/>
      <c r="K1122" s="218"/>
    </row>
    <row r="1123">
      <c r="D1123" s="4"/>
      <c r="E1123" s="4"/>
      <c r="F1123" s="4"/>
      <c r="G1123" s="4"/>
      <c r="J1123" s="218"/>
      <c r="K1123" s="218"/>
    </row>
    <row r="1124">
      <c r="D1124" s="4"/>
      <c r="E1124" s="4"/>
      <c r="F1124" s="4"/>
      <c r="G1124" s="4"/>
      <c r="J1124" s="218"/>
      <c r="K1124" s="218"/>
    </row>
    <row r="1125">
      <c r="D1125" s="4"/>
      <c r="E1125" s="4"/>
      <c r="F1125" s="4"/>
      <c r="G1125" s="4"/>
      <c r="J1125" s="218"/>
      <c r="K1125" s="218"/>
    </row>
    <row r="1126">
      <c r="D1126" s="4"/>
      <c r="E1126" s="4"/>
      <c r="F1126" s="4"/>
      <c r="G1126" s="4"/>
      <c r="J1126" s="218"/>
      <c r="K1126" s="218"/>
    </row>
    <row r="1127">
      <c r="D1127" s="4"/>
      <c r="E1127" s="4"/>
      <c r="F1127" s="4"/>
      <c r="G1127" s="4"/>
      <c r="J1127" s="218"/>
      <c r="K1127" s="218"/>
    </row>
    <row r="1128">
      <c r="D1128" s="4"/>
      <c r="E1128" s="4"/>
      <c r="F1128" s="4"/>
      <c r="G1128" s="4"/>
      <c r="J1128" s="218"/>
      <c r="K1128" s="218"/>
    </row>
    <row r="1129">
      <c r="D1129" s="4"/>
      <c r="E1129" s="4"/>
      <c r="F1129" s="4"/>
      <c r="G1129" s="4"/>
      <c r="J1129" s="218"/>
      <c r="K1129" s="218"/>
    </row>
    <row r="1130">
      <c r="D1130" s="4"/>
      <c r="E1130" s="4"/>
      <c r="F1130" s="4"/>
      <c r="G1130" s="4"/>
      <c r="J1130" s="218"/>
      <c r="K1130" s="218"/>
    </row>
    <row r="1131">
      <c r="D1131" s="4"/>
      <c r="E1131" s="4"/>
      <c r="F1131" s="4"/>
      <c r="G1131" s="4"/>
      <c r="J1131" s="218"/>
      <c r="K1131" s="218"/>
    </row>
    <row r="1132">
      <c r="D1132" s="4"/>
      <c r="E1132" s="4"/>
      <c r="F1132" s="4"/>
      <c r="G1132" s="4"/>
      <c r="J1132" s="218"/>
      <c r="K1132" s="218"/>
    </row>
    <row r="1133">
      <c r="D1133" s="4"/>
      <c r="E1133" s="4"/>
      <c r="F1133" s="4"/>
      <c r="G1133" s="4"/>
      <c r="J1133" s="218"/>
      <c r="K1133" s="218"/>
    </row>
    <row r="1134">
      <c r="D1134" s="4"/>
      <c r="E1134" s="4"/>
      <c r="F1134" s="4"/>
      <c r="G1134" s="4"/>
      <c r="J1134" s="218"/>
      <c r="K1134" s="218"/>
    </row>
    <row r="1135">
      <c r="D1135" s="4"/>
      <c r="E1135" s="4"/>
      <c r="F1135" s="4"/>
      <c r="G1135" s="4"/>
      <c r="J1135" s="218"/>
      <c r="K1135" s="218"/>
    </row>
    <row r="1136">
      <c r="D1136" s="4"/>
      <c r="E1136" s="4"/>
      <c r="F1136" s="4"/>
      <c r="G1136" s="4"/>
      <c r="J1136" s="218"/>
      <c r="K1136" s="218"/>
    </row>
    <row r="1137">
      <c r="D1137" s="4"/>
      <c r="E1137" s="4"/>
      <c r="F1137" s="4"/>
      <c r="G1137" s="4"/>
      <c r="J1137" s="218"/>
      <c r="K1137" s="218"/>
    </row>
    <row r="1138">
      <c r="D1138" s="4"/>
      <c r="E1138" s="4"/>
      <c r="F1138" s="4"/>
      <c r="G1138" s="4"/>
      <c r="J1138" s="218"/>
      <c r="K1138" s="218"/>
    </row>
    <row r="1139">
      <c r="D1139" s="4"/>
      <c r="E1139" s="4"/>
      <c r="F1139" s="4"/>
      <c r="G1139" s="4"/>
      <c r="J1139" s="218"/>
      <c r="K1139" s="218"/>
    </row>
    <row r="1140">
      <c r="D1140" s="4"/>
      <c r="E1140" s="4"/>
      <c r="F1140" s="4"/>
      <c r="G1140" s="4"/>
      <c r="J1140" s="218"/>
      <c r="K1140" s="218"/>
    </row>
    <row r="1141">
      <c r="D1141" s="4"/>
      <c r="E1141" s="4"/>
      <c r="F1141" s="4"/>
      <c r="G1141" s="4"/>
      <c r="J1141" s="218"/>
      <c r="K1141" s="218"/>
    </row>
    <row r="1142">
      <c r="D1142" s="4"/>
      <c r="E1142" s="4"/>
      <c r="F1142" s="4"/>
      <c r="G1142" s="4"/>
      <c r="J1142" s="218"/>
      <c r="K1142" s="218"/>
    </row>
    <row r="1143">
      <c r="D1143" s="4"/>
      <c r="E1143" s="4"/>
      <c r="F1143" s="4"/>
      <c r="G1143" s="4"/>
      <c r="J1143" s="218"/>
      <c r="K1143" s="218"/>
    </row>
    <row r="1144">
      <c r="D1144" s="4"/>
      <c r="E1144" s="4"/>
      <c r="F1144" s="4"/>
      <c r="G1144" s="4"/>
      <c r="J1144" s="218"/>
      <c r="K1144" s="218"/>
    </row>
    <row r="1145">
      <c r="D1145" s="4"/>
      <c r="E1145" s="4"/>
      <c r="F1145" s="4"/>
      <c r="G1145" s="4"/>
      <c r="J1145" s="218"/>
      <c r="K1145" s="218"/>
    </row>
    <row r="1146">
      <c r="D1146" s="4"/>
      <c r="E1146" s="4"/>
      <c r="F1146" s="4"/>
      <c r="G1146" s="4"/>
      <c r="J1146" s="218"/>
      <c r="K1146" s="218"/>
    </row>
    <row r="1147">
      <c r="D1147" s="4"/>
      <c r="E1147" s="4"/>
      <c r="F1147" s="4"/>
      <c r="G1147" s="4"/>
      <c r="J1147" s="218"/>
      <c r="K1147" s="218"/>
    </row>
    <row r="1148">
      <c r="D1148" s="4"/>
      <c r="E1148" s="4"/>
      <c r="F1148" s="4"/>
      <c r="G1148" s="4"/>
      <c r="J1148" s="218"/>
      <c r="K1148" s="218"/>
    </row>
    <row r="1149">
      <c r="D1149" s="4"/>
      <c r="E1149" s="4"/>
      <c r="F1149" s="4"/>
      <c r="G1149" s="4"/>
      <c r="J1149" s="218"/>
      <c r="K1149" s="218"/>
    </row>
    <row r="1150">
      <c r="D1150" s="4"/>
      <c r="E1150" s="4"/>
      <c r="F1150" s="4"/>
      <c r="G1150" s="4"/>
      <c r="J1150" s="218"/>
      <c r="K1150" s="218"/>
    </row>
    <row r="1151">
      <c r="D1151" s="4"/>
      <c r="E1151" s="4"/>
      <c r="F1151" s="4"/>
      <c r="G1151" s="4"/>
      <c r="J1151" s="218"/>
      <c r="K1151" s="218"/>
    </row>
    <row r="1152">
      <c r="D1152" s="4"/>
      <c r="E1152" s="4"/>
      <c r="F1152" s="4"/>
      <c r="G1152" s="4"/>
      <c r="J1152" s="218"/>
      <c r="K1152" s="218"/>
    </row>
    <row r="1153">
      <c r="D1153" s="4"/>
      <c r="E1153" s="4"/>
      <c r="F1153" s="4"/>
      <c r="G1153" s="4"/>
      <c r="J1153" s="218"/>
      <c r="K1153" s="218"/>
    </row>
    <row r="1154">
      <c r="D1154" s="4"/>
      <c r="E1154" s="4"/>
      <c r="F1154" s="4"/>
      <c r="G1154" s="4"/>
      <c r="J1154" s="218"/>
      <c r="K1154" s="218"/>
    </row>
    <row r="1155">
      <c r="D1155" s="4"/>
      <c r="E1155" s="4"/>
      <c r="F1155" s="4"/>
      <c r="G1155" s="4"/>
      <c r="J1155" s="218"/>
      <c r="K1155" s="218"/>
    </row>
    <row r="1156">
      <c r="D1156" s="4"/>
      <c r="E1156" s="4"/>
      <c r="F1156" s="4"/>
      <c r="G1156" s="4"/>
      <c r="J1156" s="218"/>
      <c r="K1156" s="218"/>
    </row>
    <row r="1157">
      <c r="D1157" s="4"/>
      <c r="E1157" s="4"/>
      <c r="F1157" s="4"/>
      <c r="G1157" s="4"/>
      <c r="J1157" s="218"/>
      <c r="K1157" s="218"/>
    </row>
    <row r="1158">
      <c r="D1158" s="4"/>
      <c r="E1158" s="4"/>
      <c r="F1158" s="4"/>
      <c r="G1158" s="4"/>
      <c r="J1158" s="218"/>
      <c r="K1158" s="218"/>
    </row>
    <row r="1159">
      <c r="D1159" s="4"/>
      <c r="E1159" s="4"/>
      <c r="F1159" s="4"/>
      <c r="G1159" s="4"/>
      <c r="J1159" s="218"/>
      <c r="K1159" s="218"/>
    </row>
    <row r="1160">
      <c r="D1160" s="4"/>
      <c r="E1160" s="4"/>
      <c r="F1160" s="4"/>
      <c r="G1160" s="4"/>
      <c r="J1160" s="218"/>
      <c r="K1160" s="218"/>
    </row>
    <row r="1161">
      <c r="D1161" s="4"/>
      <c r="E1161" s="4"/>
      <c r="F1161" s="4"/>
      <c r="G1161" s="4"/>
      <c r="J1161" s="218"/>
      <c r="K1161" s="218"/>
    </row>
    <row r="1162">
      <c r="D1162" s="4"/>
      <c r="E1162" s="4"/>
      <c r="F1162" s="4"/>
      <c r="G1162" s="4"/>
      <c r="J1162" s="218"/>
      <c r="K1162" s="218"/>
    </row>
    <row r="1163">
      <c r="D1163" s="4"/>
      <c r="E1163" s="4"/>
      <c r="F1163" s="4"/>
      <c r="G1163" s="4"/>
      <c r="J1163" s="218"/>
      <c r="K1163" s="218"/>
    </row>
    <row r="1164">
      <c r="D1164" s="4"/>
      <c r="E1164" s="4"/>
      <c r="F1164" s="4"/>
      <c r="G1164" s="4"/>
      <c r="J1164" s="218"/>
      <c r="K1164" s="218"/>
    </row>
    <row r="1165">
      <c r="D1165" s="4"/>
      <c r="E1165" s="4"/>
      <c r="F1165" s="4"/>
      <c r="G1165" s="4"/>
      <c r="J1165" s="218"/>
      <c r="K1165" s="218"/>
    </row>
    <row r="1166">
      <c r="D1166" s="4"/>
      <c r="E1166" s="4"/>
      <c r="F1166" s="4"/>
      <c r="G1166" s="4"/>
      <c r="J1166" s="218"/>
      <c r="K1166" s="218"/>
    </row>
    <row r="1167">
      <c r="D1167" s="4"/>
      <c r="E1167" s="4"/>
      <c r="F1167" s="4"/>
      <c r="G1167" s="4"/>
      <c r="J1167" s="218"/>
      <c r="K1167" s="218"/>
    </row>
    <row r="1168">
      <c r="D1168" s="4"/>
      <c r="E1168" s="4"/>
      <c r="F1168" s="4"/>
      <c r="G1168" s="4"/>
      <c r="J1168" s="218"/>
      <c r="K1168" s="218"/>
    </row>
    <row r="1169">
      <c r="D1169" s="4"/>
      <c r="E1169" s="4"/>
      <c r="F1169" s="4"/>
      <c r="G1169" s="4"/>
      <c r="J1169" s="218"/>
      <c r="K1169" s="218"/>
    </row>
    <row r="1170">
      <c r="D1170" s="4"/>
      <c r="E1170" s="4"/>
      <c r="F1170" s="4"/>
      <c r="G1170" s="4"/>
      <c r="J1170" s="218"/>
      <c r="K1170" s="218"/>
    </row>
    <row r="1171">
      <c r="D1171" s="4"/>
      <c r="E1171" s="4"/>
      <c r="F1171" s="4"/>
      <c r="G1171" s="4"/>
      <c r="J1171" s="218"/>
      <c r="K1171" s="218"/>
    </row>
    <row r="1172">
      <c r="D1172" s="4"/>
      <c r="E1172" s="4"/>
      <c r="F1172" s="4"/>
      <c r="G1172" s="4"/>
      <c r="J1172" s="218"/>
      <c r="K1172" s="218"/>
    </row>
    <row r="1173">
      <c r="D1173" s="4"/>
      <c r="E1173" s="4"/>
      <c r="F1173" s="4"/>
      <c r="G1173" s="4"/>
      <c r="J1173" s="218"/>
      <c r="K1173" s="218"/>
    </row>
    <row r="1174">
      <c r="D1174" s="4"/>
      <c r="E1174" s="4"/>
      <c r="F1174" s="4"/>
      <c r="G1174" s="4"/>
      <c r="J1174" s="218"/>
      <c r="K1174" s="218"/>
    </row>
    <row r="1175">
      <c r="D1175" s="4"/>
      <c r="E1175" s="4"/>
      <c r="F1175" s="4"/>
      <c r="G1175" s="4"/>
      <c r="J1175" s="218"/>
      <c r="K1175" s="218"/>
    </row>
    <row r="1176">
      <c r="D1176" s="4"/>
      <c r="E1176" s="4"/>
      <c r="F1176" s="4"/>
      <c r="G1176" s="4"/>
      <c r="J1176" s="218"/>
      <c r="K1176" s="218"/>
    </row>
    <row r="1177">
      <c r="D1177" s="4"/>
      <c r="E1177" s="4"/>
      <c r="F1177" s="4"/>
      <c r="G1177" s="4"/>
      <c r="J1177" s="218"/>
      <c r="K1177" s="218"/>
    </row>
    <row r="1178">
      <c r="D1178" s="4"/>
      <c r="E1178" s="4"/>
      <c r="F1178" s="4"/>
      <c r="G1178" s="4"/>
      <c r="J1178" s="218"/>
      <c r="K1178" s="218"/>
    </row>
    <row r="1179">
      <c r="D1179" s="4"/>
      <c r="E1179" s="4"/>
      <c r="F1179" s="4"/>
      <c r="G1179" s="4"/>
      <c r="J1179" s="218"/>
      <c r="K1179" s="218"/>
    </row>
    <row r="1180">
      <c r="D1180" s="4"/>
      <c r="E1180" s="4"/>
      <c r="F1180" s="4"/>
      <c r="G1180" s="4"/>
      <c r="J1180" s="218"/>
      <c r="K1180" s="218"/>
    </row>
    <row r="1181">
      <c r="D1181" s="4"/>
      <c r="E1181" s="4"/>
      <c r="F1181" s="4"/>
      <c r="G1181" s="4"/>
      <c r="J1181" s="218"/>
      <c r="K1181" s="218"/>
    </row>
    <row r="1182">
      <c r="D1182" s="4"/>
      <c r="E1182" s="4"/>
      <c r="F1182" s="4"/>
      <c r="G1182" s="4"/>
      <c r="J1182" s="218"/>
      <c r="K1182" s="218"/>
    </row>
    <row r="1183">
      <c r="D1183" s="4"/>
      <c r="E1183" s="4"/>
      <c r="F1183" s="4"/>
      <c r="G1183" s="4"/>
      <c r="J1183" s="218"/>
      <c r="K1183" s="218"/>
    </row>
    <row r="1184">
      <c r="D1184" s="4"/>
      <c r="E1184" s="4"/>
      <c r="F1184" s="4"/>
      <c r="G1184" s="4"/>
      <c r="J1184" s="218"/>
      <c r="K1184" s="218"/>
    </row>
    <row r="1185">
      <c r="D1185" s="4"/>
      <c r="E1185" s="4"/>
      <c r="F1185" s="4"/>
      <c r="G1185" s="4"/>
      <c r="J1185" s="218"/>
      <c r="K1185" s="218"/>
    </row>
    <row r="1186">
      <c r="D1186" s="4"/>
      <c r="E1186" s="4"/>
      <c r="F1186" s="4"/>
      <c r="G1186" s="4"/>
      <c r="J1186" s="218"/>
      <c r="K1186" s="218"/>
    </row>
    <row r="1187">
      <c r="D1187" s="4"/>
      <c r="E1187" s="4"/>
      <c r="F1187" s="4"/>
      <c r="G1187" s="4"/>
      <c r="J1187" s="218"/>
      <c r="K1187" s="218"/>
    </row>
    <row r="1188">
      <c r="D1188" s="4"/>
      <c r="E1188" s="4"/>
      <c r="F1188" s="4"/>
      <c r="G1188" s="4"/>
      <c r="J1188" s="218"/>
      <c r="K1188" s="218"/>
    </row>
    <row r="1189">
      <c r="D1189" s="4"/>
      <c r="E1189" s="4"/>
      <c r="F1189" s="4"/>
      <c r="G1189" s="4"/>
      <c r="J1189" s="218"/>
      <c r="K1189" s="218"/>
    </row>
    <row r="1190">
      <c r="D1190" s="4"/>
      <c r="E1190" s="4"/>
      <c r="F1190" s="4"/>
      <c r="G1190" s="4"/>
      <c r="J1190" s="218"/>
      <c r="K1190" s="218"/>
    </row>
    <row r="1191">
      <c r="D1191" s="4"/>
      <c r="E1191" s="4"/>
      <c r="F1191" s="4"/>
      <c r="G1191" s="4"/>
      <c r="J1191" s="218"/>
      <c r="K1191" s="218"/>
    </row>
    <row r="1192">
      <c r="D1192" s="4"/>
      <c r="E1192" s="4"/>
      <c r="F1192" s="4"/>
      <c r="G1192" s="4"/>
      <c r="J1192" s="218"/>
      <c r="K1192" s="218"/>
    </row>
    <row r="1193">
      <c r="D1193" s="4"/>
      <c r="E1193" s="4"/>
      <c r="F1193" s="4"/>
      <c r="G1193" s="4"/>
      <c r="J1193" s="218"/>
      <c r="K1193" s="218"/>
    </row>
    <row r="1194">
      <c r="D1194" s="4"/>
      <c r="E1194" s="4"/>
      <c r="F1194" s="4"/>
      <c r="G1194" s="4"/>
      <c r="J1194" s="218"/>
      <c r="K1194" s="218"/>
    </row>
    <row r="1195">
      <c r="D1195" s="4"/>
      <c r="E1195" s="4"/>
      <c r="F1195" s="4"/>
      <c r="G1195" s="4"/>
      <c r="J1195" s="218"/>
      <c r="K1195" s="218"/>
    </row>
    <row r="1196">
      <c r="D1196" s="4"/>
      <c r="E1196" s="4"/>
      <c r="F1196" s="4"/>
      <c r="G1196" s="4"/>
      <c r="J1196" s="218"/>
      <c r="K1196" s="218"/>
    </row>
    <row r="1197">
      <c r="D1197" s="4"/>
      <c r="E1197" s="4"/>
      <c r="F1197" s="4"/>
      <c r="G1197" s="4"/>
      <c r="J1197" s="218"/>
      <c r="K1197" s="218"/>
    </row>
    <row r="1198">
      <c r="D1198" s="4"/>
      <c r="E1198" s="4"/>
      <c r="F1198" s="4"/>
      <c r="G1198" s="4"/>
      <c r="J1198" s="218"/>
      <c r="K1198" s="218"/>
    </row>
    <row r="1199">
      <c r="D1199" s="4"/>
      <c r="E1199" s="4"/>
      <c r="F1199" s="4"/>
      <c r="G1199" s="4"/>
      <c r="J1199" s="218"/>
      <c r="K1199" s="218"/>
    </row>
    <row r="1200">
      <c r="D1200" s="4"/>
      <c r="E1200" s="4"/>
      <c r="F1200" s="4"/>
      <c r="G1200" s="4"/>
      <c r="J1200" s="218"/>
      <c r="K1200" s="218"/>
    </row>
    <row r="1201">
      <c r="D1201" s="4"/>
      <c r="E1201" s="4"/>
      <c r="F1201" s="4"/>
      <c r="G1201" s="4"/>
      <c r="J1201" s="218"/>
      <c r="K1201" s="218"/>
    </row>
    <row r="1202">
      <c r="D1202" s="4"/>
      <c r="E1202" s="4"/>
      <c r="F1202" s="4"/>
      <c r="G1202" s="4"/>
      <c r="J1202" s="218"/>
      <c r="K1202" s="218"/>
    </row>
    <row r="1203">
      <c r="D1203" s="4"/>
      <c r="E1203" s="4"/>
      <c r="F1203" s="4"/>
      <c r="G1203" s="4"/>
      <c r="J1203" s="218"/>
      <c r="K1203" s="218"/>
    </row>
    <row r="1204">
      <c r="D1204" s="4"/>
      <c r="E1204" s="4"/>
      <c r="F1204" s="4"/>
      <c r="G1204" s="4"/>
      <c r="J1204" s="218"/>
      <c r="K1204" s="218"/>
    </row>
    <row r="1205">
      <c r="D1205" s="4"/>
      <c r="E1205" s="4"/>
      <c r="F1205" s="4"/>
      <c r="G1205" s="4"/>
      <c r="J1205" s="218"/>
      <c r="K1205" s="218"/>
    </row>
    <row r="1206">
      <c r="D1206" s="4"/>
      <c r="E1206" s="4"/>
      <c r="F1206" s="4"/>
      <c r="G1206" s="4"/>
      <c r="J1206" s="218"/>
      <c r="K1206" s="218"/>
    </row>
    <row r="1207">
      <c r="D1207" s="4"/>
      <c r="E1207" s="4"/>
      <c r="F1207" s="4"/>
      <c r="G1207" s="4"/>
      <c r="J1207" s="218"/>
      <c r="K1207" s="218"/>
    </row>
    <row r="1208">
      <c r="D1208" s="4"/>
      <c r="E1208" s="4"/>
      <c r="F1208" s="4"/>
      <c r="G1208" s="4"/>
      <c r="J1208" s="218"/>
      <c r="K1208" s="218"/>
    </row>
    <row r="1209">
      <c r="D1209" s="4"/>
      <c r="E1209" s="4"/>
      <c r="F1209" s="4"/>
      <c r="G1209" s="4"/>
      <c r="J1209" s="218"/>
      <c r="K1209" s="218"/>
    </row>
    <row r="1210">
      <c r="D1210" s="4"/>
      <c r="E1210" s="4"/>
      <c r="F1210" s="4"/>
      <c r="G1210" s="4"/>
      <c r="J1210" s="218"/>
      <c r="K1210" s="218"/>
    </row>
    <row r="1211">
      <c r="D1211" s="4"/>
      <c r="E1211" s="4"/>
      <c r="F1211" s="4"/>
      <c r="G1211" s="4"/>
      <c r="J1211" s="218"/>
      <c r="K1211" s="218"/>
    </row>
    <row r="1212">
      <c r="D1212" s="4"/>
      <c r="E1212" s="4"/>
      <c r="F1212" s="4"/>
      <c r="G1212" s="4"/>
      <c r="J1212" s="218"/>
      <c r="K1212" s="218"/>
    </row>
    <row r="1213">
      <c r="D1213" s="4"/>
      <c r="E1213" s="4"/>
      <c r="F1213" s="4"/>
      <c r="G1213" s="4"/>
      <c r="J1213" s="218"/>
      <c r="K1213" s="218"/>
    </row>
    <row r="1214">
      <c r="D1214" s="4"/>
      <c r="E1214" s="4"/>
      <c r="F1214" s="4"/>
      <c r="G1214" s="4"/>
      <c r="J1214" s="218"/>
      <c r="K1214" s="218"/>
    </row>
    <row r="1215">
      <c r="D1215" s="4"/>
      <c r="E1215" s="4"/>
      <c r="F1215" s="4"/>
      <c r="G1215" s="4"/>
      <c r="J1215" s="218"/>
      <c r="K1215" s="218"/>
    </row>
    <row r="1216">
      <c r="D1216" s="4"/>
      <c r="E1216" s="4"/>
      <c r="F1216" s="4"/>
      <c r="G1216" s="4"/>
      <c r="J1216" s="218"/>
      <c r="K1216" s="218"/>
    </row>
    <row r="1217">
      <c r="D1217" s="4"/>
      <c r="E1217" s="4"/>
      <c r="F1217" s="4"/>
      <c r="G1217" s="4"/>
      <c r="J1217" s="218"/>
      <c r="K1217" s="218"/>
    </row>
    <row r="1218">
      <c r="D1218" s="4"/>
      <c r="E1218" s="4"/>
      <c r="F1218" s="4"/>
      <c r="G1218" s="4"/>
      <c r="J1218" s="218"/>
      <c r="K1218" s="218"/>
    </row>
    <row r="1219">
      <c r="D1219" s="4"/>
      <c r="E1219" s="4"/>
      <c r="F1219" s="4"/>
      <c r="G1219" s="4"/>
      <c r="J1219" s="218"/>
      <c r="K1219" s="218"/>
    </row>
    <row r="1220">
      <c r="D1220" s="4"/>
      <c r="E1220" s="4"/>
      <c r="F1220" s="4"/>
      <c r="G1220" s="4"/>
      <c r="J1220" s="218"/>
      <c r="K1220" s="218"/>
    </row>
    <row r="1221">
      <c r="D1221" s="4"/>
      <c r="E1221" s="4"/>
      <c r="F1221" s="4"/>
      <c r="G1221" s="4"/>
      <c r="J1221" s="218"/>
      <c r="K1221" s="218"/>
    </row>
    <row r="1222">
      <c r="D1222" s="4"/>
      <c r="E1222" s="4"/>
      <c r="F1222" s="4"/>
      <c r="G1222" s="4"/>
      <c r="J1222" s="218"/>
      <c r="K1222" s="218"/>
    </row>
    <row r="1223">
      <c r="D1223" s="4"/>
      <c r="E1223" s="4"/>
      <c r="F1223" s="4"/>
      <c r="G1223" s="4"/>
      <c r="J1223" s="218"/>
      <c r="K1223" s="218"/>
    </row>
    <row r="1224">
      <c r="D1224" s="4"/>
      <c r="E1224" s="4"/>
      <c r="F1224" s="4"/>
      <c r="G1224" s="4"/>
      <c r="J1224" s="218"/>
      <c r="K1224" s="218"/>
    </row>
    <row r="1225">
      <c r="D1225" s="4"/>
      <c r="E1225" s="4"/>
      <c r="F1225" s="4"/>
      <c r="G1225" s="4"/>
      <c r="J1225" s="218"/>
      <c r="K1225" s="218"/>
    </row>
    <row r="1226">
      <c r="D1226" s="4"/>
      <c r="E1226" s="4"/>
      <c r="F1226" s="4"/>
      <c r="G1226" s="4"/>
      <c r="J1226" s="218"/>
      <c r="K1226" s="218"/>
    </row>
    <row r="1227">
      <c r="D1227" s="4"/>
      <c r="E1227" s="4"/>
      <c r="F1227" s="4"/>
      <c r="G1227" s="4"/>
      <c r="J1227" s="218"/>
      <c r="K1227" s="218"/>
    </row>
    <row r="1228">
      <c r="D1228" s="4"/>
      <c r="E1228" s="4"/>
      <c r="F1228" s="4"/>
      <c r="G1228" s="4"/>
      <c r="J1228" s="218"/>
      <c r="K1228" s="218"/>
    </row>
    <row r="1229">
      <c r="D1229" s="4"/>
      <c r="E1229" s="4"/>
      <c r="F1229" s="4"/>
      <c r="G1229" s="4"/>
      <c r="J1229" s="218"/>
      <c r="K1229" s="218"/>
    </row>
    <row r="1230">
      <c r="D1230" s="4"/>
      <c r="E1230" s="4"/>
      <c r="F1230" s="4"/>
      <c r="G1230" s="4"/>
      <c r="J1230" s="218"/>
      <c r="K1230" s="218"/>
    </row>
    <row r="1231">
      <c r="D1231" s="4"/>
      <c r="E1231" s="4"/>
      <c r="F1231" s="4"/>
      <c r="G1231" s="4"/>
      <c r="J1231" s="218"/>
      <c r="K1231" s="218"/>
    </row>
    <row r="1232">
      <c r="D1232" s="4"/>
      <c r="E1232" s="4"/>
      <c r="F1232" s="4"/>
      <c r="G1232" s="4"/>
      <c r="J1232" s="218"/>
      <c r="K1232" s="218"/>
    </row>
    <row r="1233">
      <c r="D1233" s="4"/>
      <c r="E1233" s="4"/>
      <c r="F1233" s="4"/>
      <c r="G1233" s="4"/>
      <c r="J1233" s="218"/>
      <c r="K1233" s="218"/>
    </row>
    <row r="1234">
      <c r="D1234" s="4"/>
      <c r="E1234" s="4"/>
      <c r="F1234" s="4"/>
      <c r="G1234" s="4"/>
      <c r="J1234" s="218"/>
      <c r="K1234" s="218"/>
    </row>
    <row r="1235">
      <c r="D1235" s="4"/>
      <c r="E1235" s="4"/>
      <c r="F1235" s="4"/>
      <c r="G1235" s="4"/>
      <c r="J1235" s="218"/>
      <c r="K1235" s="218"/>
    </row>
    <row r="1236">
      <c r="D1236" s="4"/>
      <c r="E1236" s="4"/>
      <c r="F1236" s="4"/>
      <c r="G1236" s="4"/>
      <c r="J1236" s="218"/>
      <c r="K1236" s="218"/>
    </row>
    <row r="1237">
      <c r="D1237" s="4"/>
      <c r="E1237" s="4"/>
      <c r="F1237" s="4"/>
      <c r="G1237" s="4"/>
      <c r="J1237" s="218"/>
      <c r="K1237" s="218"/>
    </row>
    <row r="1238">
      <c r="D1238" s="4"/>
      <c r="E1238" s="4"/>
      <c r="F1238" s="4"/>
      <c r="G1238" s="4"/>
      <c r="J1238" s="218"/>
      <c r="K1238" s="218"/>
    </row>
    <row r="1239">
      <c r="D1239" s="4"/>
      <c r="E1239" s="4"/>
      <c r="F1239" s="4"/>
      <c r="G1239" s="4"/>
      <c r="J1239" s="218"/>
      <c r="K1239" s="218"/>
    </row>
    <row r="1240">
      <c r="D1240" s="4"/>
      <c r="E1240" s="4"/>
      <c r="F1240" s="4"/>
      <c r="G1240" s="4"/>
      <c r="J1240" s="218"/>
      <c r="K1240" s="218"/>
    </row>
    <row r="1241">
      <c r="D1241" s="4"/>
      <c r="E1241" s="4"/>
      <c r="F1241" s="4"/>
      <c r="G1241" s="4"/>
      <c r="J1241" s="218"/>
      <c r="K1241" s="218"/>
    </row>
    <row r="1242">
      <c r="D1242" s="4"/>
      <c r="E1242" s="4"/>
      <c r="F1242" s="4"/>
      <c r="G1242" s="4"/>
      <c r="J1242" s="218"/>
      <c r="K1242" s="218"/>
    </row>
    <row r="1243">
      <c r="D1243" s="4"/>
      <c r="E1243" s="4"/>
      <c r="F1243" s="4"/>
      <c r="G1243" s="4"/>
      <c r="J1243" s="218"/>
      <c r="K1243" s="218"/>
    </row>
    <row r="1244">
      <c r="D1244" s="4"/>
      <c r="E1244" s="4"/>
      <c r="F1244" s="4"/>
      <c r="G1244" s="4"/>
      <c r="J1244" s="218"/>
      <c r="K1244" s="218"/>
    </row>
    <row r="1245">
      <c r="D1245" s="4"/>
      <c r="E1245" s="4"/>
      <c r="F1245" s="4"/>
      <c r="G1245" s="4"/>
      <c r="J1245" s="218"/>
      <c r="K1245" s="218"/>
    </row>
    <row r="1246">
      <c r="D1246" s="4"/>
      <c r="E1246" s="4"/>
      <c r="F1246" s="4"/>
      <c r="G1246" s="4"/>
      <c r="J1246" s="218"/>
      <c r="K1246" s="218"/>
    </row>
    <row r="1247">
      <c r="D1247" s="4"/>
      <c r="E1247" s="4"/>
      <c r="F1247" s="4"/>
      <c r="G1247" s="4"/>
      <c r="J1247" s="218"/>
      <c r="K1247" s="218"/>
    </row>
    <row r="1248">
      <c r="D1248" s="4"/>
      <c r="E1248" s="4"/>
      <c r="F1248" s="4"/>
      <c r="G1248" s="4"/>
      <c r="J1248" s="218"/>
      <c r="K1248" s="218"/>
    </row>
    <row r="1249">
      <c r="D1249" s="4"/>
      <c r="E1249" s="4"/>
      <c r="F1249" s="4"/>
      <c r="G1249" s="4"/>
      <c r="J1249" s="218"/>
      <c r="K1249" s="218"/>
    </row>
    <row r="1250">
      <c r="D1250" s="4"/>
      <c r="E1250" s="4"/>
      <c r="F1250" s="4"/>
      <c r="G1250" s="4"/>
      <c r="J1250" s="218"/>
      <c r="K1250" s="218"/>
    </row>
    <row r="1251">
      <c r="D1251" s="4"/>
      <c r="E1251" s="4"/>
      <c r="F1251" s="4"/>
      <c r="G1251" s="4"/>
      <c r="J1251" s="218"/>
      <c r="K1251" s="218"/>
    </row>
    <row r="1252">
      <c r="D1252" s="4"/>
      <c r="E1252" s="4"/>
      <c r="F1252" s="4"/>
      <c r="G1252" s="4"/>
      <c r="J1252" s="218"/>
      <c r="K1252" s="218"/>
    </row>
    <row r="1253">
      <c r="D1253" s="4"/>
      <c r="E1253" s="4"/>
      <c r="F1253" s="4"/>
      <c r="G1253" s="4"/>
      <c r="J1253" s="218"/>
      <c r="K1253" s="218"/>
    </row>
    <row r="1254">
      <c r="D1254" s="4"/>
      <c r="E1254" s="4"/>
      <c r="F1254" s="4"/>
      <c r="G1254" s="4"/>
      <c r="J1254" s="218"/>
      <c r="K1254" s="218"/>
    </row>
    <row r="1255">
      <c r="D1255" s="4"/>
      <c r="E1255" s="4"/>
      <c r="F1255" s="4"/>
      <c r="G1255" s="4"/>
      <c r="J1255" s="218"/>
      <c r="K1255" s="218"/>
    </row>
    <row r="1256">
      <c r="D1256" s="4"/>
      <c r="E1256" s="4"/>
      <c r="F1256" s="4"/>
      <c r="G1256" s="4"/>
      <c r="J1256" s="218"/>
      <c r="K1256" s="218"/>
    </row>
    <row r="1257">
      <c r="D1257" s="4"/>
      <c r="E1257" s="4"/>
      <c r="F1257" s="4"/>
      <c r="G1257" s="4"/>
      <c r="J1257" s="218"/>
      <c r="K1257" s="218"/>
    </row>
    <row r="1258">
      <c r="D1258" s="4"/>
      <c r="E1258" s="4"/>
      <c r="F1258" s="4"/>
      <c r="G1258" s="4"/>
      <c r="J1258" s="218"/>
      <c r="K1258" s="218"/>
    </row>
    <row r="1259">
      <c r="D1259" s="4"/>
      <c r="E1259" s="4"/>
      <c r="F1259" s="4"/>
      <c r="G1259" s="4"/>
      <c r="J1259" s="218"/>
      <c r="K1259" s="218"/>
    </row>
    <row r="1260">
      <c r="D1260" s="4"/>
      <c r="E1260" s="4"/>
      <c r="F1260" s="4"/>
      <c r="G1260" s="4"/>
      <c r="J1260" s="218"/>
      <c r="K1260" s="218"/>
    </row>
    <row r="1261">
      <c r="D1261" s="4"/>
      <c r="E1261" s="4"/>
      <c r="F1261" s="4"/>
      <c r="G1261" s="4"/>
      <c r="J1261" s="218"/>
      <c r="K1261" s="218"/>
    </row>
    <row r="1262">
      <c r="D1262" s="4"/>
      <c r="E1262" s="4"/>
      <c r="F1262" s="4"/>
      <c r="G1262" s="4"/>
      <c r="J1262" s="218"/>
      <c r="K1262" s="218"/>
    </row>
    <row r="1263">
      <c r="D1263" s="4"/>
      <c r="E1263" s="4"/>
      <c r="F1263" s="4"/>
      <c r="G1263" s="4"/>
      <c r="J1263" s="218"/>
      <c r="K1263" s="218"/>
    </row>
    <row r="1264">
      <c r="D1264" s="4"/>
      <c r="E1264" s="4"/>
      <c r="F1264" s="4"/>
      <c r="G1264" s="4"/>
      <c r="J1264" s="218"/>
      <c r="K1264" s="218"/>
    </row>
    <row r="1265">
      <c r="D1265" s="4"/>
      <c r="E1265" s="4"/>
      <c r="F1265" s="4"/>
      <c r="G1265" s="4"/>
      <c r="J1265" s="218"/>
      <c r="K1265" s="218"/>
    </row>
    <row r="1266">
      <c r="D1266" s="4"/>
      <c r="E1266" s="4"/>
      <c r="F1266" s="4"/>
      <c r="G1266" s="4"/>
      <c r="J1266" s="218"/>
      <c r="K1266" s="218"/>
    </row>
    <row r="1267">
      <c r="D1267" s="4"/>
      <c r="E1267" s="4"/>
      <c r="F1267" s="4"/>
      <c r="G1267" s="4"/>
      <c r="J1267" s="218"/>
      <c r="K1267" s="218"/>
    </row>
    <row r="1268">
      <c r="D1268" s="4"/>
      <c r="E1268" s="4"/>
      <c r="F1268" s="4"/>
      <c r="G1268" s="4"/>
      <c r="J1268" s="218"/>
      <c r="K1268" s="218"/>
    </row>
    <row r="1269">
      <c r="D1269" s="4"/>
      <c r="E1269" s="4"/>
      <c r="F1269" s="4"/>
      <c r="G1269" s="4"/>
      <c r="J1269" s="218"/>
      <c r="K1269" s="218"/>
    </row>
    <row r="1270">
      <c r="D1270" s="4"/>
      <c r="E1270" s="4"/>
      <c r="F1270" s="4"/>
      <c r="G1270" s="4"/>
      <c r="J1270" s="218"/>
      <c r="K1270" s="218"/>
    </row>
    <row r="1271">
      <c r="D1271" s="4"/>
      <c r="E1271" s="4"/>
      <c r="F1271" s="4"/>
      <c r="G1271" s="4"/>
      <c r="J1271" s="218"/>
      <c r="K1271" s="218"/>
    </row>
    <row r="1272">
      <c r="D1272" s="4"/>
      <c r="E1272" s="4"/>
      <c r="F1272" s="4"/>
      <c r="G1272" s="4"/>
      <c r="J1272" s="218"/>
      <c r="K1272" s="218"/>
    </row>
    <row r="1273">
      <c r="D1273" s="4"/>
      <c r="E1273" s="4"/>
      <c r="F1273" s="4"/>
      <c r="G1273" s="4"/>
      <c r="J1273" s="218"/>
      <c r="K1273" s="218"/>
    </row>
    <row r="1274">
      <c r="D1274" s="4"/>
      <c r="E1274" s="4"/>
      <c r="F1274" s="4"/>
      <c r="G1274" s="4"/>
      <c r="J1274" s="218"/>
      <c r="K1274" s="218"/>
    </row>
    <row r="1275">
      <c r="D1275" s="4"/>
      <c r="E1275" s="4"/>
      <c r="F1275" s="4"/>
      <c r="G1275" s="4"/>
      <c r="J1275" s="218"/>
      <c r="K1275" s="218"/>
    </row>
    <row r="1276">
      <c r="D1276" s="4"/>
      <c r="E1276" s="4"/>
      <c r="F1276" s="4"/>
      <c r="G1276" s="4"/>
      <c r="J1276" s="218"/>
      <c r="K1276" s="218"/>
    </row>
    <row r="1277">
      <c r="D1277" s="4"/>
      <c r="E1277" s="4"/>
      <c r="F1277" s="4"/>
      <c r="G1277" s="4"/>
      <c r="J1277" s="218"/>
      <c r="K1277" s="218"/>
    </row>
    <row r="1278">
      <c r="D1278" s="4"/>
      <c r="E1278" s="4"/>
      <c r="F1278" s="4"/>
      <c r="G1278" s="4"/>
      <c r="J1278" s="218"/>
      <c r="K1278" s="218"/>
    </row>
    <row r="1279">
      <c r="D1279" s="4"/>
      <c r="E1279" s="4"/>
      <c r="F1279" s="4"/>
      <c r="G1279" s="4"/>
      <c r="J1279" s="218"/>
      <c r="K1279" s="218"/>
    </row>
    <row r="1280">
      <c r="D1280" s="4"/>
      <c r="E1280" s="4"/>
      <c r="F1280" s="4"/>
      <c r="G1280" s="4"/>
      <c r="J1280" s="218"/>
      <c r="K1280" s="218"/>
    </row>
    <row r="1281">
      <c r="D1281" s="4"/>
      <c r="E1281" s="4"/>
      <c r="F1281" s="4"/>
      <c r="G1281" s="4"/>
      <c r="J1281" s="218"/>
      <c r="K1281" s="218"/>
    </row>
    <row r="1282">
      <c r="D1282" s="4"/>
      <c r="E1282" s="4"/>
      <c r="F1282" s="4"/>
      <c r="G1282" s="4"/>
      <c r="J1282" s="218"/>
      <c r="K1282" s="218"/>
    </row>
    <row r="1283">
      <c r="D1283" s="4"/>
      <c r="E1283" s="4"/>
      <c r="F1283" s="4"/>
      <c r="G1283" s="4"/>
      <c r="J1283" s="218"/>
      <c r="K1283" s="218"/>
    </row>
    <row r="1284">
      <c r="D1284" s="4"/>
      <c r="E1284" s="4"/>
      <c r="F1284" s="4"/>
      <c r="G1284" s="4"/>
      <c r="J1284" s="218"/>
      <c r="K1284" s="218"/>
    </row>
    <row r="1285">
      <c r="D1285" s="4"/>
      <c r="E1285" s="4"/>
      <c r="F1285" s="4"/>
      <c r="G1285" s="4"/>
      <c r="J1285" s="218"/>
      <c r="K1285" s="218"/>
    </row>
    <row r="1286">
      <c r="D1286" s="4"/>
      <c r="E1286" s="4"/>
      <c r="F1286" s="4"/>
      <c r="G1286" s="4"/>
      <c r="J1286" s="218"/>
      <c r="K1286" s="218"/>
    </row>
    <row r="1287">
      <c r="D1287" s="4"/>
      <c r="E1287" s="4"/>
      <c r="F1287" s="4"/>
      <c r="G1287" s="4"/>
      <c r="J1287" s="218"/>
      <c r="K1287" s="218"/>
    </row>
    <row r="1288">
      <c r="D1288" s="4"/>
      <c r="E1288" s="4"/>
      <c r="F1288" s="4"/>
      <c r="G1288" s="4"/>
      <c r="J1288" s="218"/>
      <c r="K1288" s="218"/>
    </row>
    <row r="1289">
      <c r="D1289" s="4"/>
      <c r="E1289" s="4"/>
      <c r="F1289" s="4"/>
      <c r="G1289" s="4"/>
      <c r="J1289" s="218"/>
      <c r="K1289" s="218"/>
    </row>
    <row r="1290">
      <c r="D1290" s="4"/>
      <c r="E1290" s="4"/>
      <c r="F1290" s="4"/>
      <c r="G1290" s="4"/>
      <c r="J1290" s="218"/>
      <c r="K1290" s="218"/>
    </row>
    <row r="1291">
      <c r="D1291" s="4"/>
      <c r="E1291" s="4"/>
      <c r="F1291" s="4"/>
      <c r="G1291" s="4"/>
      <c r="J1291" s="218"/>
      <c r="K1291" s="218"/>
    </row>
    <row r="1292">
      <c r="D1292" s="4"/>
      <c r="E1292" s="4"/>
      <c r="F1292" s="4"/>
      <c r="G1292" s="4"/>
      <c r="J1292" s="218"/>
      <c r="K1292" s="218"/>
    </row>
    <row r="1293">
      <c r="D1293" s="4"/>
      <c r="E1293" s="4"/>
      <c r="F1293" s="4"/>
      <c r="G1293" s="4"/>
      <c r="J1293" s="218"/>
      <c r="K1293" s="218"/>
    </row>
    <row r="1294">
      <c r="D1294" s="4"/>
      <c r="E1294" s="4"/>
      <c r="F1294" s="4"/>
      <c r="G1294" s="4"/>
      <c r="J1294" s="218"/>
      <c r="K1294" s="218"/>
    </row>
    <row r="1295">
      <c r="D1295" s="4"/>
      <c r="E1295" s="4"/>
      <c r="F1295" s="4"/>
      <c r="G1295" s="4"/>
      <c r="J1295" s="218"/>
      <c r="K1295" s="218"/>
    </row>
    <row r="1296">
      <c r="D1296" s="4"/>
      <c r="E1296" s="4"/>
      <c r="F1296" s="4"/>
      <c r="G1296" s="4"/>
      <c r="J1296" s="218"/>
      <c r="K1296" s="218"/>
    </row>
    <row r="1297">
      <c r="D1297" s="4"/>
      <c r="E1297" s="4"/>
      <c r="F1297" s="4"/>
      <c r="G1297" s="4"/>
      <c r="J1297" s="218"/>
      <c r="K1297" s="218"/>
    </row>
    <row r="1298">
      <c r="D1298" s="4"/>
      <c r="E1298" s="4"/>
      <c r="F1298" s="4"/>
      <c r="G1298" s="4"/>
      <c r="J1298" s="218"/>
      <c r="K1298" s="218"/>
    </row>
    <row r="1299">
      <c r="D1299" s="4"/>
      <c r="E1299" s="4"/>
      <c r="F1299" s="4"/>
      <c r="G1299" s="4"/>
      <c r="J1299" s="218"/>
      <c r="K1299" s="218"/>
    </row>
    <row r="1300">
      <c r="D1300" s="4"/>
      <c r="E1300" s="4"/>
      <c r="F1300" s="4"/>
      <c r="G1300" s="4"/>
      <c r="J1300" s="218"/>
      <c r="K1300" s="218"/>
    </row>
    <row r="1301">
      <c r="D1301" s="4"/>
      <c r="E1301" s="4"/>
      <c r="F1301" s="4"/>
      <c r="G1301" s="4"/>
      <c r="J1301" s="218"/>
      <c r="K1301" s="218"/>
    </row>
    <row r="1302">
      <c r="D1302" s="4"/>
      <c r="E1302" s="4"/>
      <c r="F1302" s="4"/>
      <c r="G1302" s="4"/>
      <c r="J1302" s="218"/>
      <c r="K1302" s="218"/>
    </row>
    <row r="1303">
      <c r="D1303" s="4"/>
      <c r="E1303" s="4"/>
      <c r="F1303" s="4"/>
      <c r="G1303" s="4"/>
      <c r="J1303" s="218"/>
      <c r="K1303" s="218"/>
    </row>
    <row r="1304">
      <c r="D1304" s="4"/>
      <c r="E1304" s="4"/>
      <c r="F1304" s="4"/>
      <c r="G1304" s="4"/>
      <c r="J1304" s="218"/>
      <c r="K1304" s="218"/>
    </row>
    <row r="1305">
      <c r="D1305" s="4"/>
      <c r="E1305" s="4"/>
      <c r="F1305" s="4"/>
      <c r="G1305" s="4"/>
      <c r="J1305" s="218"/>
      <c r="K1305" s="218"/>
    </row>
    <row r="1306">
      <c r="D1306" s="4"/>
      <c r="E1306" s="4"/>
      <c r="F1306" s="4"/>
      <c r="G1306" s="4"/>
      <c r="J1306" s="218"/>
      <c r="K1306" s="218"/>
    </row>
    <row r="1307">
      <c r="D1307" s="4"/>
      <c r="E1307" s="4"/>
      <c r="F1307" s="4"/>
      <c r="G1307" s="4"/>
      <c r="J1307" s="218"/>
      <c r="K1307" s="218"/>
    </row>
    <row r="1308">
      <c r="D1308" s="4"/>
      <c r="E1308" s="4"/>
      <c r="F1308" s="4"/>
      <c r="G1308" s="4"/>
      <c r="J1308" s="218"/>
      <c r="K1308" s="218"/>
    </row>
    <row r="1309">
      <c r="D1309" s="4"/>
      <c r="E1309" s="4"/>
      <c r="F1309" s="4"/>
      <c r="G1309" s="4"/>
      <c r="J1309" s="218"/>
      <c r="K1309" s="218"/>
    </row>
    <row r="1310">
      <c r="D1310" s="4"/>
      <c r="E1310" s="4"/>
      <c r="F1310" s="4"/>
      <c r="G1310" s="4"/>
      <c r="J1310" s="218"/>
      <c r="K1310" s="218"/>
    </row>
    <row r="1311">
      <c r="D1311" s="4"/>
      <c r="E1311" s="4"/>
      <c r="F1311" s="4"/>
      <c r="G1311" s="4"/>
      <c r="J1311" s="218"/>
      <c r="K1311" s="218"/>
    </row>
    <row r="1312">
      <c r="D1312" s="4"/>
      <c r="E1312" s="4"/>
      <c r="F1312" s="4"/>
      <c r="G1312" s="4"/>
      <c r="J1312" s="218"/>
      <c r="K1312" s="218"/>
    </row>
    <row r="1313">
      <c r="D1313" s="4"/>
      <c r="E1313" s="4"/>
      <c r="F1313" s="4"/>
      <c r="G1313" s="4"/>
      <c r="J1313" s="218"/>
      <c r="K1313" s="218"/>
    </row>
    <row r="1314">
      <c r="D1314" s="4"/>
      <c r="E1314" s="4"/>
      <c r="F1314" s="4"/>
      <c r="G1314" s="4"/>
      <c r="J1314" s="218"/>
      <c r="K1314" s="218"/>
    </row>
    <row r="1315">
      <c r="D1315" s="4"/>
      <c r="E1315" s="4"/>
      <c r="F1315" s="4"/>
      <c r="G1315" s="4"/>
      <c r="J1315" s="218"/>
      <c r="K1315" s="218"/>
    </row>
    <row r="1316">
      <c r="D1316" s="4"/>
      <c r="E1316" s="4"/>
      <c r="F1316" s="4"/>
      <c r="G1316" s="4"/>
      <c r="J1316" s="218"/>
      <c r="K1316" s="218"/>
    </row>
    <row r="1317">
      <c r="D1317" s="4"/>
      <c r="E1317" s="4"/>
      <c r="F1317" s="4"/>
      <c r="G1317" s="4"/>
      <c r="J1317" s="218"/>
      <c r="K1317" s="218"/>
    </row>
    <row r="1318">
      <c r="D1318" s="4"/>
      <c r="E1318" s="4"/>
      <c r="F1318" s="4"/>
      <c r="G1318" s="4"/>
      <c r="J1318" s="218"/>
      <c r="K1318" s="218"/>
    </row>
    <row r="1319">
      <c r="D1319" s="4"/>
      <c r="E1319" s="4"/>
      <c r="F1319" s="4"/>
      <c r="G1319" s="4"/>
      <c r="J1319" s="218"/>
      <c r="K1319" s="218"/>
    </row>
    <row r="1320">
      <c r="D1320" s="4"/>
      <c r="E1320" s="4"/>
      <c r="F1320" s="4"/>
      <c r="G1320" s="4"/>
      <c r="J1320" s="218"/>
      <c r="K1320" s="218"/>
    </row>
    <row r="1321">
      <c r="D1321" s="4"/>
      <c r="E1321" s="4"/>
      <c r="F1321" s="4"/>
      <c r="G1321" s="4"/>
      <c r="J1321" s="218"/>
      <c r="K1321" s="218"/>
    </row>
    <row r="1322">
      <c r="D1322" s="4"/>
      <c r="E1322" s="4"/>
      <c r="F1322" s="4"/>
      <c r="G1322" s="4"/>
      <c r="J1322" s="218"/>
      <c r="K1322" s="218"/>
    </row>
    <row r="1323">
      <c r="D1323" s="4"/>
      <c r="E1323" s="4"/>
      <c r="F1323" s="4"/>
      <c r="G1323" s="4"/>
      <c r="J1323" s="218"/>
      <c r="K1323" s="218"/>
    </row>
    <row r="1324">
      <c r="D1324" s="4"/>
      <c r="E1324" s="4"/>
      <c r="F1324" s="4"/>
      <c r="G1324" s="4"/>
      <c r="J1324" s="218"/>
      <c r="K1324" s="218"/>
    </row>
    <row r="1325">
      <c r="D1325" s="4"/>
      <c r="E1325" s="4"/>
      <c r="F1325" s="4"/>
      <c r="G1325" s="4"/>
      <c r="J1325" s="218"/>
      <c r="K1325" s="218"/>
    </row>
    <row r="1326">
      <c r="D1326" s="4"/>
      <c r="E1326" s="4"/>
      <c r="F1326" s="4"/>
      <c r="G1326" s="4"/>
      <c r="J1326" s="218"/>
      <c r="K1326" s="218"/>
    </row>
    <row r="1327">
      <c r="D1327" s="4"/>
      <c r="E1327" s="4"/>
      <c r="F1327" s="4"/>
      <c r="G1327" s="4"/>
      <c r="J1327" s="218"/>
      <c r="K1327" s="218"/>
    </row>
    <row r="1328">
      <c r="D1328" s="4"/>
      <c r="E1328" s="4"/>
      <c r="F1328" s="4"/>
      <c r="G1328" s="4"/>
      <c r="J1328" s="218"/>
      <c r="K1328" s="218"/>
    </row>
    <row r="1329">
      <c r="D1329" s="4"/>
      <c r="E1329" s="4"/>
      <c r="F1329" s="4"/>
      <c r="G1329" s="4"/>
      <c r="J1329" s="218"/>
      <c r="K1329" s="218"/>
    </row>
    <row r="1330">
      <c r="D1330" s="4"/>
      <c r="E1330" s="4"/>
      <c r="F1330" s="4"/>
      <c r="G1330" s="4"/>
      <c r="J1330" s="218"/>
      <c r="K1330" s="218"/>
    </row>
    <row r="1331">
      <c r="D1331" s="4"/>
      <c r="E1331" s="4"/>
      <c r="F1331" s="4"/>
      <c r="G1331" s="4"/>
      <c r="J1331" s="218"/>
      <c r="K1331" s="218"/>
    </row>
    <row r="1332">
      <c r="D1332" s="4"/>
      <c r="E1332" s="4"/>
      <c r="F1332" s="4"/>
      <c r="G1332" s="4"/>
      <c r="J1332" s="218"/>
      <c r="K1332" s="218"/>
    </row>
    <row r="1333">
      <c r="D1333" s="4"/>
      <c r="E1333" s="4"/>
      <c r="F1333" s="4"/>
      <c r="G1333" s="4"/>
      <c r="J1333" s="218"/>
      <c r="K1333" s="218"/>
    </row>
    <row r="1334">
      <c r="D1334" s="4"/>
      <c r="E1334" s="4"/>
      <c r="F1334" s="4"/>
      <c r="G1334" s="4"/>
      <c r="J1334" s="218"/>
      <c r="K1334" s="218"/>
    </row>
    <row r="1335">
      <c r="D1335" s="4"/>
      <c r="E1335" s="4"/>
      <c r="F1335" s="4"/>
      <c r="G1335" s="4"/>
      <c r="J1335" s="218"/>
      <c r="K1335" s="218"/>
    </row>
    <row r="1336">
      <c r="D1336" s="4"/>
      <c r="E1336" s="4"/>
      <c r="F1336" s="4"/>
      <c r="G1336" s="4"/>
      <c r="J1336" s="218"/>
      <c r="K1336" s="218"/>
    </row>
    <row r="1337">
      <c r="D1337" s="4"/>
      <c r="E1337" s="4"/>
      <c r="F1337" s="4"/>
      <c r="G1337" s="4"/>
      <c r="J1337" s="218"/>
      <c r="K1337" s="218"/>
    </row>
    <row r="1338">
      <c r="D1338" s="4"/>
      <c r="E1338" s="4"/>
      <c r="F1338" s="4"/>
      <c r="G1338" s="4"/>
      <c r="J1338" s="218"/>
      <c r="K1338" s="218"/>
    </row>
    <row r="1339">
      <c r="D1339" s="4"/>
      <c r="E1339" s="4"/>
      <c r="F1339" s="4"/>
      <c r="G1339" s="4"/>
      <c r="J1339" s="218"/>
      <c r="K1339" s="218"/>
    </row>
    <row r="1340">
      <c r="D1340" s="4"/>
      <c r="E1340" s="4"/>
      <c r="F1340" s="4"/>
      <c r="G1340" s="4"/>
      <c r="J1340" s="218"/>
      <c r="K1340" s="218"/>
    </row>
    <row r="1341">
      <c r="D1341" s="4"/>
      <c r="E1341" s="4"/>
      <c r="F1341" s="4"/>
      <c r="G1341" s="4"/>
      <c r="J1341" s="218"/>
      <c r="K1341" s="218"/>
    </row>
    <row r="1342">
      <c r="D1342" s="4"/>
      <c r="E1342" s="4"/>
      <c r="F1342" s="4"/>
      <c r="G1342" s="4"/>
      <c r="J1342" s="218"/>
      <c r="K1342" s="218"/>
    </row>
    <row r="1343">
      <c r="D1343" s="4"/>
      <c r="E1343" s="4"/>
      <c r="F1343" s="4"/>
      <c r="G1343" s="4"/>
      <c r="J1343" s="218"/>
      <c r="K1343" s="218"/>
    </row>
    <row r="1344">
      <c r="D1344" s="4"/>
      <c r="E1344" s="4"/>
      <c r="F1344" s="4"/>
      <c r="G1344" s="4"/>
      <c r="J1344" s="218"/>
      <c r="K1344" s="218"/>
    </row>
    <row r="1345">
      <c r="D1345" s="4"/>
      <c r="E1345" s="4"/>
      <c r="F1345" s="4"/>
      <c r="G1345" s="4"/>
      <c r="J1345" s="218"/>
      <c r="K1345" s="218"/>
    </row>
    <row r="1346">
      <c r="D1346" s="4"/>
      <c r="E1346" s="4"/>
      <c r="F1346" s="4"/>
      <c r="G1346" s="4"/>
      <c r="J1346" s="218"/>
      <c r="K1346" s="218"/>
    </row>
    <row r="1347">
      <c r="D1347" s="4"/>
      <c r="E1347" s="4"/>
      <c r="F1347" s="4"/>
      <c r="G1347" s="4"/>
      <c r="J1347" s="218"/>
      <c r="K1347" s="218"/>
    </row>
    <row r="1348">
      <c r="D1348" s="4"/>
      <c r="E1348" s="4"/>
      <c r="F1348" s="4"/>
      <c r="G1348" s="4"/>
      <c r="J1348" s="218"/>
      <c r="K1348" s="218"/>
    </row>
    <row r="1349">
      <c r="D1349" s="4"/>
      <c r="E1349" s="4"/>
      <c r="F1349" s="4"/>
      <c r="G1349" s="4"/>
      <c r="J1349" s="218"/>
      <c r="K1349" s="218"/>
    </row>
    <row r="1350">
      <c r="D1350" s="4"/>
      <c r="E1350" s="4"/>
      <c r="F1350" s="4"/>
      <c r="G1350" s="4"/>
      <c r="J1350" s="218"/>
      <c r="K1350" s="218"/>
    </row>
    <row r="1351">
      <c r="D1351" s="4"/>
      <c r="E1351" s="4"/>
      <c r="F1351" s="4"/>
      <c r="G1351" s="4"/>
      <c r="J1351" s="218"/>
      <c r="K1351" s="218"/>
    </row>
    <row r="1352">
      <c r="D1352" s="4"/>
      <c r="E1352" s="4"/>
      <c r="F1352" s="4"/>
      <c r="G1352" s="4"/>
      <c r="J1352" s="218"/>
      <c r="K1352" s="218"/>
    </row>
    <row r="1353">
      <c r="D1353" s="4"/>
      <c r="E1353" s="4"/>
      <c r="F1353" s="4"/>
      <c r="G1353" s="4"/>
      <c r="J1353" s="218"/>
      <c r="K1353" s="218"/>
    </row>
    <row r="1354">
      <c r="D1354" s="4"/>
      <c r="E1354" s="4"/>
      <c r="F1354" s="4"/>
      <c r="G1354" s="4"/>
      <c r="J1354" s="218"/>
      <c r="K1354" s="218"/>
    </row>
    <row r="1355">
      <c r="D1355" s="4"/>
      <c r="E1355" s="4"/>
      <c r="F1355" s="4"/>
      <c r="G1355" s="4"/>
      <c r="J1355" s="218"/>
      <c r="K1355" s="218"/>
    </row>
    <row r="1356">
      <c r="D1356" s="4"/>
      <c r="E1356" s="4"/>
      <c r="F1356" s="4"/>
      <c r="G1356" s="4"/>
      <c r="J1356" s="218"/>
      <c r="K1356" s="218"/>
    </row>
    <row r="1357">
      <c r="D1357" s="4"/>
      <c r="E1357" s="4"/>
      <c r="F1357" s="4"/>
      <c r="G1357" s="4"/>
      <c r="J1357" s="218"/>
      <c r="K1357" s="218"/>
    </row>
    <row r="1358">
      <c r="D1358" s="4"/>
      <c r="E1358" s="4"/>
      <c r="F1358" s="4"/>
      <c r="G1358" s="4"/>
      <c r="J1358" s="218"/>
      <c r="K1358" s="218"/>
    </row>
    <row r="1359">
      <c r="D1359" s="4"/>
      <c r="E1359" s="4"/>
      <c r="F1359" s="4"/>
      <c r="G1359" s="4"/>
      <c r="J1359" s="218"/>
      <c r="K1359" s="218"/>
    </row>
    <row r="1360">
      <c r="D1360" s="4"/>
      <c r="E1360" s="4"/>
      <c r="F1360" s="4"/>
      <c r="G1360" s="4"/>
      <c r="J1360" s="218"/>
      <c r="K1360" s="218"/>
    </row>
    <row r="1361">
      <c r="D1361" s="4"/>
      <c r="E1361" s="4"/>
      <c r="F1361" s="4"/>
      <c r="G1361" s="4"/>
      <c r="J1361" s="218"/>
      <c r="K1361" s="218"/>
    </row>
    <row r="1362">
      <c r="D1362" s="4"/>
      <c r="E1362" s="4"/>
      <c r="F1362" s="4"/>
      <c r="G1362" s="4"/>
      <c r="J1362" s="218"/>
      <c r="K1362" s="218"/>
    </row>
    <row r="1363">
      <c r="D1363" s="4"/>
      <c r="E1363" s="4"/>
      <c r="F1363" s="4"/>
      <c r="G1363" s="4"/>
      <c r="J1363" s="218"/>
      <c r="K1363" s="218"/>
    </row>
    <row r="1364">
      <c r="D1364" s="4"/>
      <c r="E1364" s="4"/>
      <c r="F1364" s="4"/>
      <c r="G1364" s="4"/>
      <c r="J1364" s="218"/>
      <c r="K1364" s="218"/>
    </row>
    <row r="1365">
      <c r="D1365" s="4"/>
      <c r="E1365" s="4"/>
      <c r="F1365" s="4"/>
      <c r="G1365" s="4"/>
      <c r="J1365" s="218"/>
      <c r="K1365" s="218"/>
    </row>
    <row r="1366">
      <c r="D1366" s="4"/>
      <c r="E1366" s="4"/>
      <c r="F1366" s="4"/>
      <c r="G1366" s="4"/>
      <c r="J1366" s="218"/>
      <c r="K1366" s="218"/>
    </row>
    <row r="1367">
      <c r="D1367" s="4"/>
      <c r="E1367" s="4"/>
      <c r="F1367" s="4"/>
      <c r="G1367" s="4"/>
      <c r="J1367" s="218"/>
      <c r="K1367" s="218"/>
    </row>
    <row r="1368">
      <c r="D1368" s="4"/>
      <c r="E1368" s="4"/>
      <c r="F1368" s="4"/>
      <c r="G1368" s="4"/>
      <c r="J1368" s="218"/>
      <c r="K1368" s="218"/>
    </row>
    <row r="1369">
      <c r="D1369" s="4"/>
      <c r="E1369" s="4"/>
      <c r="F1369" s="4"/>
      <c r="G1369" s="4"/>
      <c r="J1369" s="218"/>
      <c r="K1369" s="218"/>
    </row>
    <row r="1370">
      <c r="D1370" s="4"/>
      <c r="E1370" s="4"/>
      <c r="F1370" s="4"/>
      <c r="G1370" s="4"/>
      <c r="J1370" s="218"/>
      <c r="K1370" s="218"/>
    </row>
    <row r="1371">
      <c r="D1371" s="4"/>
      <c r="E1371" s="4"/>
      <c r="F1371" s="4"/>
      <c r="G1371" s="4"/>
      <c r="J1371" s="218"/>
      <c r="K1371" s="218"/>
    </row>
    <row r="1372">
      <c r="A1372" t="str">
        <f>A176</f>
        <v>Jersey Parliament</v>
      </c>
      <c r="D1372" s="4"/>
      <c r="E1372" s="4"/>
      <c r="F1372" s="4"/>
      <c r="G1372" s="4"/>
      <c r="J1372" s="218"/>
      <c r="K1372" s="218"/>
    </row>
    <row r="1373">
      <c r="D1373" s="4"/>
      <c r="E1373" s="4"/>
      <c r="F1373" s="4"/>
      <c r="G1373" s="4"/>
      <c r="J1373" s="218"/>
      <c r="K1373" s="218"/>
    </row>
    <row r="1374">
      <c r="D1374" s="4"/>
      <c r="E1374" s="4"/>
      <c r="F1374" s="4"/>
      <c r="G1374" s="4"/>
      <c r="J1374" s="218"/>
      <c r="K1374" s="218"/>
    </row>
    <row r="1375">
      <c r="D1375" s="4"/>
      <c r="E1375" s="4"/>
      <c r="F1375" s="4"/>
      <c r="G1375" s="4"/>
      <c r="J1375" s="218"/>
      <c r="K1375" s="218"/>
    </row>
    <row r="1376">
      <c r="D1376" s="4"/>
      <c r="E1376" s="4"/>
      <c r="F1376" s="4"/>
      <c r="G1376" s="4"/>
      <c r="J1376" s="218"/>
      <c r="K1376" s="218"/>
    </row>
    <row r="1377">
      <c r="D1377" s="4"/>
      <c r="E1377" s="4"/>
      <c r="F1377" s="4"/>
      <c r="G1377" s="4"/>
      <c r="J1377" s="218"/>
      <c r="K1377" s="218"/>
    </row>
    <row r="1378">
      <c r="D1378" s="4"/>
      <c r="E1378" s="4"/>
      <c r="F1378" s="4"/>
      <c r="G1378" s="4"/>
      <c r="J1378" s="218"/>
      <c r="K1378" s="218"/>
    </row>
    <row r="1379">
      <c r="D1379" s="4"/>
      <c r="E1379" s="4"/>
      <c r="F1379" s="4"/>
      <c r="G1379" s="4"/>
      <c r="J1379" s="218"/>
      <c r="K1379" s="218"/>
    </row>
    <row r="1380">
      <c r="D1380" s="4"/>
      <c r="E1380" s="4"/>
      <c r="F1380" s="4"/>
      <c r="G1380" s="4"/>
      <c r="J1380" s="218"/>
      <c r="K1380" s="218"/>
    </row>
    <row r="1381">
      <c r="D1381" s="4"/>
      <c r="E1381" s="4"/>
      <c r="F1381" s="4"/>
      <c r="G1381" s="4"/>
      <c r="J1381" s="218"/>
      <c r="K1381" s="218"/>
    </row>
    <row r="1382">
      <c r="D1382" s="4"/>
      <c r="E1382" s="4"/>
      <c r="F1382" s="4"/>
      <c r="G1382" s="4"/>
      <c r="J1382" s="218"/>
      <c r="K1382" s="218"/>
    </row>
    <row r="1383">
      <c r="D1383" s="4"/>
      <c r="E1383" s="4"/>
      <c r="F1383" s="4"/>
      <c r="G1383" s="4"/>
      <c r="J1383" s="218"/>
      <c r="K1383" s="218"/>
    </row>
    <row r="1384">
      <c r="D1384" s="4"/>
      <c r="E1384" s="4"/>
      <c r="F1384" s="4"/>
      <c r="G1384" s="4"/>
      <c r="J1384" s="218"/>
      <c r="K1384" s="218"/>
    </row>
    <row r="1385">
      <c r="D1385" s="4"/>
      <c r="E1385" s="4"/>
      <c r="F1385" s="4"/>
      <c r="G1385" s="4"/>
      <c r="J1385" s="218"/>
      <c r="K1385" s="218"/>
    </row>
    <row r="1386">
      <c r="D1386" s="4"/>
      <c r="E1386" s="4"/>
      <c r="F1386" s="4"/>
      <c r="G1386" s="4"/>
      <c r="J1386" s="218"/>
      <c r="K1386" s="218"/>
    </row>
    <row r="1387">
      <c r="D1387" s="4"/>
      <c r="E1387" s="4"/>
      <c r="F1387" s="4"/>
      <c r="G1387" s="4"/>
      <c r="J1387" s="218"/>
      <c r="K1387" s="218"/>
    </row>
    <row r="1388">
      <c r="D1388" s="4"/>
      <c r="E1388" s="4"/>
      <c r="F1388" s="4"/>
      <c r="G1388" s="4"/>
      <c r="J1388" s="218"/>
      <c r="K1388" s="218"/>
    </row>
    <row r="1389">
      <c r="D1389" s="4"/>
      <c r="E1389" s="4"/>
      <c r="F1389" s="4"/>
      <c r="G1389" s="4"/>
      <c r="J1389" s="218"/>
      <c r="K1389" s="218"/>
    </row>
    <row r="1390">
      <c r="D1390" s="4"/>
      <c r="E1390" s="4"/>
      <c r="F1390" s="4"/>
      <c r="G1390" s="4"/>
      <c r="J1390" s="218"/>
      <c r="K1390" s="218"/>
    </row>
    <row r="1391">
      <c r="D1391" s="4"/>
      <c r="E1391" s="4"/>
      <c r="F1391" s="4"/>
      <c r="G1391" s="4"/>
      <c r="J1391" s="218"/>
      <c r="K1391" s="218"/>
    </row>
    <row r="1392">
      <c r="D1392" s="4"/>
      <c r="E1392" s="4"/>
      <c r="F1392" s="4"/>
      <c r="G1392" s="4"/>
      <c r="J1392" s="218"/>
      <c r="K1392" s="218"/>
    </row>
    <row r="1393">
      <c r="D1393" s="4"/>
      <c r="E1393" s="4"/>
      <c r="F1393" s="4"/>
      <c r="G1393" s="4"/>
      <c r="J1393" s="218"/>
      <c r="K1393" s="218"/>
    </row>
    <row r="1394">
      <c r="D1394" s="4"/>
      <c r="E1394" s="4"/>
      <c r="F1394" s="4"/>
      <c r="G1394" s="4"/>
      <c r="J1394" s="218"/>
      <c r="K1394" s="218"/>
    </row>
    <row r="1395">
      <c r="D1395" s="4"/>
      <c r="E1395" s="4"/>
      <c r="F1395" s="4"/>
      <c r="G1395" s="4"/>
      <c r="J1395" s="218"/>
      <c r="K1395" s="218"/>
    </row>
    <row r="1396">
      <c r="D1396" s="4"/>
      <c r="E1396" s="4"/>
      <c r="F1396" s="4"/>
      <c r="G1396" s="4"/>
      <c r="J1396" s="218"/>
      <c r="K1396" s="218"/>
    </row>
    <row r="1397">
      <c r="D1397" s="4"/>
      <c r="E1397" s="4"/>
      <c r="F1397" s="4"/>
      <c r="G1397" s="4"/>
      <c r="J1397" s="218"/>
      <c r="K1397" s="218"/>
    </row>
    <row r="1398">
      <c r="D1398" s="4"/>
      <c r="E1398" s="4"/>
      <c r="F1398" s="4"/>
      <c r="G1398" s="4"/>
      <c r="J1398" s="218"/>
      <c r="K1398" s="218"/>
    </row>
    <row r="1399">
      <c r="D1399" s="4"/>
      <c r="E1399" s="4"/>
      <c r="F1399" s="4"/>
      <c r="G1399" s="4"/>
      <c r="J1399" s="218"/>
      <c r="K1399" s="218"/>
    </row>
    <row r="1400">
      <c r="D1400" s="4"/>
      <c r="E1400" s="4"/>
      <c r="F1400" s="4"/>
      <c r="G1400" s="4"/>
      <c r="J1400" s="218"/>
      <c r="K1400" s="218"/>
    </row>
    <row r="1401">
      <c r="D1401" s="4"/>
      <c r="E1401" s="4"/>
      <c r="F1401" s="4"/>
      <c r="G1401" s="4"/>
      <c r="J1401" s="218"/>
      <c r="K1401" s="218"/>
    </row>
    <row r="1402">
      <c r="D1402" s="4"/>
      <c r="E1402" s="4"/>
      <c r="F1402" s="4"/>
      <c r="G1402" s="4"/>
      <c r="J1402" s="218"/>
      <c r="K1402" s="218"/>
    </row>
    <row r="1403">
      <c r="D1403" s="4"/>
      <c r="E1403" s="4"/>
      <c r="F1403" s="4"/>
      <c r="G1403" s="4"/>
      <c r="J1403" s="218"/>
      <c r="K1403" s="218"/>
    </row>
    <row r="1404">
      <c r="D1404" s="4"/>
      <c r="E1404" s="4"/>
      <c r="F1404" s="4"/>
      <c r="G1404" s="4"/>
      <c r="J1404" s="218"/>
      <c r="K1404" s="218"/>
    </row>
    <row r="1405">
      <c r="D1405" s="4"/>
      <c r="E1405" s="4"/>
      <c r="F1405" s="4"/>
      <c r="G1405" s="4"/>
      <c r="J1405" s="218"/>
      <c r="K1405" s="218"/>
    </row>
    <row r="1406">
      <c r="D1406" s="4"/>
      <c r="E1406" s="4"/>
      <c r="F1406" s="4"/>
      <c r="G1406" s="4"/>
      <c r="J1406" s="218"/>
      <c r="K1406" s="218"/>
    </row>
    <row r="1407">
      <c r="D1407" s="4"/>
      <c r="E1407" s="4"/>
      <c r="F1407" s="4"/>
      <c r="G1407" s="4"/>
      <c r="J1407" s="218"/>
      <c r="K1407" s="218"/>
    </row>
    <row r="1408">
      <c r="D1408" s="4"/>
      <c r="E1408" s="4"/>
      <c r="F1408" s="4"/>
      <c r="G1408" s="4"/>
      <c r="J1408" s="218"/>
      <c r="K1408" s="218"/>
    </row>
    <row r="1409">
      <c r="D1409" s="4"/>
      <c r="E1409" s="4"/>
      <c r="F1409" s="4"/>
      <c r="G1409" s="4"/>
      <c r="J1409" s="218"/>
      <c r="K1409" s="218"/>
    </row>
    <row r="1410">
      <c r="D1410" s="4"/>
      <c r="E1410" s="4"/>
      <c r="F1410" s="4"/>
      <c r="G1410" s="4"/>
      <c r="J1410" s="218"/>
      <c r="K1410" s="218"/>
    </row>
    <row r="1411">
      <c r="D1411" s="4"/>
      <c r="E1411" s="4"/>
      <c r="F1411" s="4"/>
      <c r="G1411" s="4"/>
      <c r="J1411" s="218"/>
      <c r="K1411" s="218"/>
    </row>
    <row r="1412">
      <c r="D1412" s="4"/>
      <c r="E1412" s="4"/>
      <c r="F1412" s="4"/>
      <c r="G1412" s="4"/>
      <c r="J1412" s="218"/>
      <c r="K1412" s="218"/>
    </row>
    <row r="1413">
      <c r="D1413" s="4"/>
      <c r="E1413" s="4"/>
      <c r="F1413" s="4"/>
      <c r="G1413" s="4"/>
      <c r="J1413" s="218"/>
      <c r="K1413" s="218"/>
    </row>
    <row r="1414">
      <c r="D1414" s="4"/>
      <c r="E1414" s="4"/>
      <c r="F1414" s="4"/>
      <c r="G1414" s="4"/>
      <c r="J1414" s="218"/>
      <c r="K1414" s="218"/>
    </row>
    <row r="1415">
      <c r="D1415" s="4"/>
      <c r="E1415" s="4"/>
      <c r="F1415" s="4"/>
      <c r="G1415" s="4"/>
      <c r="J1415" s="218"/>
      <c r="K1415" s="218"/>
    </row>
    <row r="1416">
      <c r="D1416" s="4"/>
      <c r="E1416" s="4"/>
      <c r="F1416" s="4"/>
      <c r="G1416" s="4"/>
      <c r="J1416" s="218"/>
      <c r="K1416" s="218"/>
    </row>
    <row r="1417">
      <c r="D1417" s="4"/>
      <c r="E1417" s="4"/>
      <c r="F1417" s="4"/>
      <c r="G1417" s="4"/>
      <c r="J1417" s="218"/>
      <c r="K1417" s="218"/>
    </row>
    <row r="1418">
      <c r="D1418" s="4"/>
      <c r="E1418" s="4"/>
      <c r="F1418" s="4"/>
      <c r="G1418" s="4"/>
      <c r="J1418" s="218"/>
      <c r="K1418" s="218"/>
    </row>
    <row r="1419">
      <c r="D1419" s="4"/>
      <c r="E1419" s="4"/>
      <c r="F1419" s="4"/>
      <c r="G1419" s="4"/>
      <c r="J1419" s="218"/>
      <c r="K1419" s="218"/>
    </row>
    <row r="1420">
      <c r="D1420" s="4"/>
      <c r="E1420" s="4"/>
      <c r="F1420" s="4"/>
      <c r="G1420" s="4"/>
      <c r="J1420" s="218"/>
      <c r="K1420" s="218"/>
    </row>
    <row r="1421">
      <c r="D1421" s="4"/>
      <c r="E1421" s="4"/>
      <c r="F1421" s="4"/>
      <c r="G1421" s="4"/>
      <c r="J1421" s="218"/>
      <c r="K1421" s="218"/>
    </row>
    <row r="1422">
      <c r="D1422" s="4"/>
      <c r="E1422" s="4"/>
      <c r="F1422" s="4"/>
      <c r="G1422" s="4"/>
      <c r="J1422" s="218"/>
      <c r="K1422" s="218"/>
    </row>
    <row r="1423">
      <c r="D1423" s="4"/>
      <c r="E1423" s="4"/>
      <c r="F1423" s="4"/>
      <c r="G1423" s="4"/>
      <c r="J1423" s="218"/>
      <c r="K1423" s="218"/>
    </row>
    <row r="1424">
      <c r="D1424" s="4"/>
      <c r="E1424" s="4"/>
      <c r="F1424" s="4"/>
      <c r="G1424" s="4"/>
      <c r="J1424" s="218"/>
      <c r="K1424" s="218"/>
    </row>
    <row r="1425">
      <c r="D1425" s="4"/>
      <c r="E1425" s="4"/>
      <c r="F1425" s="4"/>
      <c r="G1425" s="4"/>
      <c r="J1425" s="218"/>
      <c r="K1425" s="218"/>
    </row>
    <row r="1426">
      <c r="D1426" s="4"/>
      <c r="E1426" s="4"/>
      <c r="F1426" s="4"/>
      <c r="G1426" s="4"/>
      <c r="J1426" s="218"/>
      <c r="K1426" s="218"/>
    </row>
    <row r="1427">
      <c r="D1427" s="4"/>
      <c r="E1427" s="4"/>
      <c r="F1427" s="4"/>
      <c r="G1427" s="4"/>
      <c r="J1427" s="218"/>
      <c r="K1427" s="218"/>
    </row>
    <row r="1428">
      <c r="D1428" s="4"/>
      <c r="E1428" s="4"/>
      <c r="F1428" s="4"/>
      <c r="G1428" s="4"/>
      <c r="J1428" s="218"/>
      <c r="K1428" s="218"/>
    </row>
    <row r="1429">
      <c r="D1429" s="4"/>
      <c r="E1429" s="4"/>
      <c r="F1429" s="4"/>
      <c r="G1429" s="4"/>
      <c r="J1429" s="218"/>
      <c r="K1429" s="218"/>
    </row>
    <row r="1430">
      <c r="D1430" s="4"/>
      <c r="E1430" s="4"/>
      <c r="F1430" s="4"/>
      <c r="G1430" s="4"/>
      <c r="J1430" s="218"/>
      <c r="K1430" s="218"/>
    </row>
    <row r="1431">
      <c r="D1431" s="4"/>
      <c r="E1431" s="4"/>
      <c r="F1431" s="4"/>
      <c r="G1431" s="4"/>
      <c r="J1431" s="218"/>
      <c r="K1431" s="218"/>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71"/>
    <col customWidth="1" min="2" max="2" width="21.0"/>
    <col customWidth="1" min="3" max="3" width="61.57"/>
    <col customWidth="1" min="4" max="4" width="61.71"/>
    <col customWidth="1" min="5" max="5" width="37.14"/>
    <col customWidth="1" min="6" max="6" width="34.71"/>
  </cols>
  <sheetData>
    <row r="1">
      <c r="C1" s="134"/>
    </row>
    <row r="2">
      <c r="C2" s="134"/>
    </row>
    <row r="3">
      <c r="C3" s="134"/>
    </row>
    <row r="4">
      <c r="C4" s="134"/>
    </row>
    <row r="5">
      <c r="C5" s="134"/>
    </row>
    <row r="6">
      <c r="C6" s="134"/>
    </row>
    <row r="7">
      <c r="C7" s="134"/>
    </row>
    <row r="8">
      <c r="C8" s="134"/>
    </row>
    <row r="9">
      <c r="C9" s="134"/>
    </row>
    <row r="10">
      <c r="C10" s="134"/>
    </row>
    <row r="11">
      <c r="C11" s="134"/>
    </row>
    <row r="12">
      <c r="C12" s="134"/>
    </row>
    <row r="13">
      <c r="C13" s="134"/>
    </row>
    <row r="14">
      <c r="C14" s="134"/>
    </row>
    <row r="15">
      <c r="C15" s="134"/>
    </row>
    <row r="16">
      <c r="C16" s="134"/>
    </row>
    <row r="17">
      <c r="C17" s="134"/>
    </row>
    <row r="18">
      <c r="C18" s="134"/>
    </row>
    <row r="19">
      <c r="C19" s="134"/>
    </row>
    <row r="20">
      <c r="C20" s="134"/>
    </row>
    <row r="21">
      <c r="C21" s="134"/>
    </row>
    <row r="22">
      <c r="C22" s="134"/>
    </row>
    <row r="23">
      <c r="C23" s="134"/>
    </row>
    <row r="24">
      <c r="C24" s="134"/>
    </row>
    <row r="25">
      <c r="C25" s="134"/>
    </row>
    <row r="26">
      <c r="C26" s="134"/>
    </row>
    <row r="27">
      <c r="C27" s="134"/>
    </row>
    <row r="28">
      <c r="C28" s="134"/>
    </row>
    <row r="29">
      <c r="C29" s="134"/>
    </row>
    <row r="30">
      <c r="C30" s="134"/>
    </row>
    <row r="31">
      <c r="C31" s="134"/>
    </row>
    <row r="32">
      <c r="C32" s="134"/>
    </row>
    <row r="33">
      <c r="C33" s="134"/>
    </row>
    <row r="34">
      <c r="C34" s="134"/>
    </row>
    <row r="35">
      <c r="C35" s="134"/>
    </row>
    <row r="36">
      <c r="C36" s="134"/>
    </row>
    <row r="37">
      <c r="C37" s="134"/>
    </row>
    <row r="38">
      <c r="C38" s="134"/>
    </row>
    <row r="39">
      <c r="C39" s="134"/>
    </row>
    <row r="40">
      <c r="C40" s="134"/>
    </row>
    <row r="41">
      <c r="C41" s="134"/>
    </row>
    <row r="42">
      <c r="C42" s="134"/>
    </row>
    <row r="43">
      <c r="C43" s="134"/>
    </row>
    <row r="44">
      <c r="C44" s="134"/>
    </row>
    <row r="45">
      <c r="C45" s="134"/>
    </row>
    <row r="46">
      <c r="C46" s="134"/>
    </row>
    <row r="47">
      <c r="C47" s="134"/>
    </row>
    <row r="48">
      <c r="C48" s="134"/>
    </row>
    <row r="49">
      <c r="C49" s="134"/>
    </row>
    <row r="50">
      <c r="C50" s="134"/>
    </row>
    <row r="51">
      <c r="C51" s="134"/>
    </row>
    <row r="52">
      <c r="C52" s="134"/>
    </row>
    <row r="53">
      <c r="C53" s="134"/>
    </row>
    <row r="54">
      <c r="C54" s="134"/>
    </row>
    <row r="55">
      <c r="C55" s="134"/>
    </row>
    <row r="56">
      <c r="C56" s="134"/>
    </row>
    <row r="57">
      <c r="C57" s="134"/>
    </row>
    <row r="58">
      <c r="C58" s="134"/>
    </row>
    <row r="59">
      <c r="C59" s="134"/>
    </row>
    <row r="60">
      <c r="C60" s="134"/>
    </row>
    <row r="61">
      <c r="C61" s="134"/>
    </row>
    <row r="62">
      <c r="C62" s="134"/>
    </row>
    <row r="63">
      <c r="C63" s="134"/>
    </row>
    <row r="64">
      <c r="C64" s="134"/>
    </row>
    <row r="65">
      <c r="C65" s="134"/>
    </row>
    <row r="66">
      <c r="C66" s="134"/>
    </row>
    <row r="67">
      <c r="C67" s="134"/>
    </row>
    <row r="68">
      <c r="C68" s="134"/>
    </row>
    <row r="69">
      <c r="C69" s="134"/>
    </row>
    <row r="70">
      <c r="C70" s="134"/>
    </row>
    <row r="71">
      <c r="C71" s="134"/>
    </row>
    <row r="72">
      <c r="C72" s="134"/>
    </row>
    <row r="73">
      <c r="C73" s="134"/>
    </row>
    <row r="74">
      <c r="C74" s="134"/>
    </row>
    <row r="75">
      <c r="C75" s="134"/>
    </row>
    <row r="76">
      <c r="C76" s="134"/>
    </row>
    <row r="77">
      <c r="C77" s="134"/>
    </row>
    <row r="78">
      <c r="C78" s="134"/>
    </row>
    <row r="79">
      <c r="C79" s="134"/>
    </row>
    <row r="80">
      <c r="C80" s="134"/>
    </row>
    <row r="81">
      <c r="C81" s="134"/>
    </row>
    <row r="82">
      <c r="C82" s="134"/>
    </row>
    <row r="83">
      <c r="C83" s="134"/>
    </row>
    <row r="84">
      <c r="C84" s="134"/>
    </row>
    <row r="85">
      <c r="C85" s="134"/>
    </row>
    <row r="86">
      <c r="C86" s="134"/>
    </row>
    <row r="87">
      <c r="C87" s="134"/>
    </row>
    <row r="88">
      <c r="C88" s="134"/>
    </row>
    <row r="89">
      <c r="C89" s="134"/>
    </row>
    <row r="90">
      <c r="C90" s="134"/>
    </row>
    <row r="91">
      <c r="C91" s="134"/>
    </row>
    <row r="92">
      <c r="C92" s="134"/>
    </row>
    <row r="93">
      <c r="C93" s="134"/>
    </row>
    <row r="94">
      <c r="C94" s="134"/>
    </row>
    <row r="95">
      <c r="C95" s="134"/>
    </row>
    <row r="96">
      <c r="C96" s="134"/>
    </row>
    <row r="97">
      <c r="C97" s="134"/>
    </row>
    <row r="98">
      <c r="C98" s="134"/>
    </row>
    <row r="99">
      <c r="C99" s="134"/>
    </row>
    <row r="100">
      <c r="C100" s="134"/>
    </row>
    <row r="101">
      <c r="C101" s="134"/>
    </row>
    <row r="102">
      <c r="C102" s="134"/>
    </row>
    <row r="103">
      <c r="C103" s="134"/>
    </row>
    <row r="104">
      <c r="C104" s="134"/>
    </row>
    <row r="105">
      <c r="C105" s="134"/>
    </row>
    <row r="106">
      <c r="C106" s="134"/>
    </row>
    <row r="107">
      <c r="C107" s="134"/>
    </row>
    <row r="108">
      <c r="C108" s="134"/>
    </row>
    <row r="109">
      <c r="C109" s="134"/>
    </row>
    <row r="110">
      <c r="C110" s="134"/>
    </row>
    <row r="111">
      <c r="C111" s="134"/>
    </row>
    <row r="112">
      <c r="C112" s="134"/>
    </row>
    <row r="113">
      <c r="C113" s="134"/>
    </row>
    <row r="114">
      <c r="C114" s="134"/>
    </row>
    <row r="115">
      <c r="C115" s="134"/>
    </row>
    <row r="116">
      <c r="C116" s="134"/>
    </row>
    <row r="117">
      <c r="C117" s="134"/>
    </row>
    <row r="118">
      <c r="C118" s="134"/>
    </row>
    <row r="119">
      <c r="C119" s="134"/>
    </row>
    <row r="120">
      <c r="C120" s="134"/>
    </row>
    <row r="121">
      <c r="C121" s="134"/>
    </row>
    <row r="122">
      <c r="C122" s="134"/>
    </row>
    <row r="123">
      <c r="C123" s="134"/>
    </row>
    <row r="124">
      <c r="C124" s="134"/>
    </row>
    <row r="125">
      <c r="C125" s="134"/>
    </row>
    <row r="126">
      <c r="C126" s="134"/>
    </row>
    <row r="127">
      <c r="C127" s="134"/>
    </row>
    <row r="128">
      <c r="C128" s="134"/>
    </row>
    <row r="129">
      <c r="C129" s="134"/>
    </row>
    <row r="130">
      <c r="C130" s="134"/>
    </row>
    <row r="131">
      <c r="C131" s="134"/>
    </row>
    <row r="132">
      <c r="C132" s="134"/>
    </row>
    <row r="133">
      <c r="C133" s="134"/>
    </row>
    <row r="134">
      <c r="C134" s="134"/>
    </row>
    <row r="135">
      <c r="C135" s="134"/>
    </row>
    <row r="136">
      <c r="C136" s="134"/>
    </row>
    <row r="137">
      <c r="C137" s="134"/>
    </row>
    <row r="138">
      <c r="C138" s="134"/>
    </row>
    <row r="139">
      <c r="C139" s="134"/>
    </row>
    <row r="140">
      <c r="C140" s="134"/>
    </row>
    <row r="141">
      <c r="C141" s="134"/>
    </row>
    <row r="142">
      <c r="C142" s="134"/>
    </row>
    <row r="143">
      <c r="C143" s="134"/>
    </row>
    <row r="144">
      <c r="C144" s="134"/>
    </row>
    <row r="145">
      <c r="C145" s="134"/>
    </row>
    <row r="146">
      <c r="C146" s="134"/>
    </row>
    <row r="147">
      <c r="C147" s="134"/>
    </row>
    <row r="148">
      <c r="C148" s="134"/>
    </row>
    <row r="149">
      <c r="C149" s="134"/>
    </row>
    <row r="150">
      <c r="C150" s="134"/>
    </row>
    <row r="151">
      <c r="C151" s="134"/>
    </row>
    <row r="152">
      <c r="C152" s="134"/>
    </row>
    <row r="153">
      <c r="C153" s="134"/>
    </row>
    <row r="154">
      <c r="C154" s="134"/>
    </row>
    <row r="155">
      <c r="C155" s="134"/>
    </row>
    <row r="156">
      <c r="C156" s="134"/>
    </row>
    <row r="157">
      <c r="C157" s="134"/>
    </row>
    <row r="158">
      <c r="C158" s="134"/>
    </row>
    <row r="159">
      <c r="C159" s="134"/>
    </row>
    <row r="160">
      <c r="C160" s="134"/>
    </row>
    <row r="161">
      <c r="C161" s="134"/>
    </row>
    <row r="162">
      <c r="C162" s="134"/>
    </row>
    <row r="163">
      <c r="C163" s="134"/>
    </row>
    <row r="164">
      <c r="C164" s="134"/>
    </row>
    <row r="165">
      <c r="C165" s="134"/>
    </row>
    <row r="166">
      <c r="C166" s="134"/>
    </row>
    <row r="167">
      <c r="C167" s="134"/>
    </row>
    <row r="168">
      <c r="C168" s="134"/>
    </row>
    <row r="169">
      <c r="C169" s="134"/>
    </row>
    <row r="170">
      <c r="C170" s="134"/>
    </row>
    <row r="171">
      <c r="C171" s="134"/>
    </row>
    <row r="172">
      <c r="C172" s="134"/>
    </row>
    <row r="173">
      <c r="C173" s="134"/>
    </row>
    <row r="174">
      <c r="C174" s="134"/>
    </row>
    <row r="175">
      <c r="C175" s="134"/>
    </row>
    <row r="176">
      <c r="C176" s="134"/>
    </row>
    <row r="177">
      <c r="C177" s="134"/>
    </row>
    <row r="178">
      <c r="C178" s="134"/>
    </row>
    <row r="179">
      <c r="C179" s="134"/>
    </row>
    <row r="180">
      <c r="C180" s="134"/>
    </row>
    <row r="181">
      <c r="C181" s="134"/>
    </row>
    <row r="182">
      <c r="C182" s="134"/>
    </row>
    <row r="183">
      <c r="C183" s="134"/>
    </row>
    <row r="184">
      <c r="C184" s="134"/>
    </row>
    <row r="185">
      <c r="C185" s="134"/>
    </row>
    <row r="186">
      <c r="C186" s="134"/>
    </row>
    <row r="187">
      <c r="C187" s="134"/>
    </row>
    <row r="188">
      <c r="C188" s="134"/>
    </row>
    <row r="189">
      <c r="C189" s="134"/>
    </row>
    <row r="190">
      <c r="C190" s="134"/>
    </row>
    <row r="191">
      <c r="C191" s="134"/>
    </row>
    <row r="192">
      <c r="C192" s="134"/>
    </row>
    <row r="193">
      <c r="C193" s="134"/>
    </row>
    <row r="194">
      <c r="C194" s="134"/>
    </row>
    <row r="195">
      <c r="C195" s="134"/>
    </row>
    <row r="196">
      <c r="C196" s="134"/>
    </row>
    <row r="197">
      <c r="C197" s="134"/>
    </row>
    <row r="198">
      <c r="C198" s="134"/>
    </row>
    <row r="199">
      <c r="C199" s="134"/>
    </row>
    <row r="200">
      <c r="C200" s="134"/>
    </row>
    <row r="201">
      <c r="C201" s="134"/>
    </row>
    <row r="202">
      <c r="C202" s="134"/>
    </row>
    <row r="203">
      <c r="C203" s="134"/>
    </row>
    <row r="204">
      <c r="C204" s="134"/>
    </row>
    <row r="205">
      <c r="C205" s="134"/>
    </row>
    <row r="206">
      <c r="C206" s="134"/>
    </row>
    <row r="207">
      <c r="C207" s="134"/>
    </row>
    <row r="208">
      <c r="C208" s="134"/>
    </row>
    <row r="209">
      <c r="C209" s="134"/>
    </row>
    <row r="210">
      <c r="C210" s="134"/>
    </row>
    <row r="211">
      <c r="C211" s="134"/>
    </row>
    <row r="212">
      <c r="C212" s="134"/>
    </row>
    <row r="213">
      <c r="C213" s="134"/>
    </row>
    <row r="214">
      <c r="C214" s="134"/>
    </row>
    <row r="215">
      <c r="C215" s="134"/>
    </row>
    <row r="216">
      <c r="C216" s="134"/>
    </row>
    <row r="217">
      <c r="C217" s="134"/>
    </row>
    <row r="218">
      <c r="C218" s="134"/>
    </row>
    <row r="219">
      <c r="C219" s="134"/>
    </row>
    <row r="220">
      <c r="C220" s="134"/>
    </row>
    <row r="221">
      <c r="C221" s="134"/>
    </row>
    <row r="222">
      <c r="C222" s="134"/>
    </row>
    <row r="223">
      <c r="C223" s="134"/>
    </row>
    <row r="224">
      <c r="C224" s="134"/>
    </row>
    <row r="225">
      <c r="C225" s="134"/>
    </row>
    <row r="226">
      <c r="C226" s="134"/>
    </row>
    <row r="227">
      <c r="C227" s="134"/>
    </row>
    <row r="228">
      <c r="C228" s="134"/>
    </row>
    <row r="229">
      <c r="C229" s="134"/>
    </row>
    <row r="230">
      <c r="C230" s="134"/>
    </row>
    <row r="231">
      <c r="C231" s="134"/>
    </row>
    <row r="232">
      <c r="C232" s="134"/>
    </row>
    <row r="233">
      <c r="C233" s="134"/>
    </row>
    <row r="234">
      <c r="C234" s="134"/>
    </row>
    <row r="235">
      <c r="C235" s="134"/>
    </row>
    <row r="236">
      <c r="C236" s="134"/>
    </row>
    <row r="237">
      <c r="C237" s="134"/>
    </row>
    <row r="238">
      <c r="C238" s="134"/>
    </row>
    <row r="239">
      <c r="C239" s="134"/>
    </row>
    <row r="240">
      <c r="C240" s="134"/>
    </row>
    <row r="241">
      <c r="C241" s="134"/>
    </row>
    <row r="242">
      <c r="C242" s="134"/>
    </row>
    <row r="243">
      <c r="C243" s="134"/>
    </row>
    <row r="244">
      <c r="C244" s="134"/>
    </row>
    <row r="245">
      <c r="C245" s="134"/>
    </row>
    <row r="246">
      <c r="C246" s="134"/>
    </row>
    <row r="247">
      <c r="C247" s="134"/>
    </row>
    <row r="248">
      <c r="C248" s="134"/>
    </row>
    <row r="249">
      <c r="C249" s="134"/>
    </row>
    <row r="250">
      <c r="C250" s="134"/>
    </row>
    <row r="251">
      <c r="C251" s="134"/>
    </row>
    <row r="252">
      <c r="C252" s="134"/>
    </row>
    <row r="253">
      <c r="C253" s="134"/>
    </row>
    <row r="254">
      <c r="C254" s="134"/>
    </row>
    <row r="255">
      <c r="C255" s="134"/>
    </row>
    <row r="256">
      <c r="C256" s="134"/>
    </row>
    <row r="257">
      <c r="C257" s="134"/>
    </row>
    <row r="258">
      <c r="C258" s="134"/>
    </row>
    <row r="259">
      <c r="C259" s="134"/>
    </row>
    <row r="260">
      <c r="C260" s="134"/>
    </row>
    <row r="261">
      <c r="C261" s="134"/>
    </row>
    <row r="262">
      <c r="C262" s="134"/>
    </row>
    <row r="263">
      <c r="C263" s="134"/>
    </row>
    <row r="264">
      <c r="C264" s="134"/>
    </row>
    <row r="265">
      <c r="C265" s="134"/>
    </row>
    <row r="266">
      <c r="C266" s="134"/>
    </row>
    <row r="267">
      <c r="C267" s="134"/>
    </row>
    <row r="268">
      <c r="C268" s="134"/>
    </row>
    <row r="269">
      <c r="C269" s="134"/>
    </row>
    <row r="270">
      <c r="C270" s="134"/>
    </row>
    <row r="271">
      <c r="C271" s="134"/>
    </row>
    <row r="272">
      <c r="C272" s="134"/>
    </row>
    <row r="273">
      <c r="C273" s="134"/>
    </row>
    <row r="274">
      <c r="C274" s="134"/>
    </row>
    <row r="275">
      <c r="C275" s="134"/>
    </row>
    <row r="276">
      <c r="C276" s="134"/>
    </row>
    <row r="277">
      <c r="C277" s="134"/>
    </row>
    <row r="278">
      <c r="C278" s="134"/>
    </row>
    <row r="279">
      <c r="C279" s="134"/>
    </row>
    <row r="280">
      <c r="C280" s="134"/>
    </row>
    <row r="281">
      <c r="C281" s="134"/>
    </row>
    <row r="282">
      <c r="C282" s="134"/>
    </row>
    <row r="283">
      <c r="C283" s="134"/>
    </row>
    <row r="284">
      <c r="C284" s="134"/>
    </row>
    <row r="285">
      <c r="C285" s="134"/>
    </row>
    <row r="286">
      <c r="C286" s="134"/>
    </row>
    <row r="287">
      <c r="C287" s="134"/>
    </row>
    <row r="288">
      <c r="C288" s="134"/>
    </row>
    <row r="289">
      <c r="C289" s="134"/>
    </row>
    <row r="290">
      <c r="C290" s="134"/>
    </row>
    <row r="291">
      <c r="C291" s="134"/>
    </row>
    <row r="292">
      <c r="C292" s="134"/>
    </row>
    <row r="293">
      <c r="C293" s="134"/>
    </row>
    <row r="294">
      <c r="C294" s="134"/>
    </row>
    <row r="295">
      <c r="C295" s="134"/>
    </row>
    <row r="296">
      <c r="C296" s="134"/>
    </row>
    <row r="297">
      <c r="C297" s="134"/>
    </row>
    <row r="298">
      <c r="C298" s="134"/>
    </row>
    <row r="299">
      <c r="C299" s="134"/>
    </row>
    <row r="300">
      <c r="C300" s="134"/>
    </row>
    <row r="301">
      <c r="C301" s="134"/>
    </row>
    <row r="302">
      <c r="C302" s="134"/>
    </row>
    <row r="303">
      <c r="C303" s="134"/>
    </row>
    <row r="304">
      <c r="C304" s="134"/>
    </row>
    <row r="305">
      <c r="C305" s="134"/>
    </row>
    <row r="306">
      <c r="C306" s="134"/>
    </row>
    <row r="307">
      <c r="C307" s="134"/>
    </row>
    <row r="308">
      <c r="C308" s="134"/>
    </row>
    <row r="309">
      <c r="C309" s="134"/>
    </row>
    <row r="310">
      <c r="C310" s="134"/>
    </row>
    <row r="311">
      <c r="C311" s="134"/>
    </row>
    <row r="312">
      <c r="C312" s="134"/>
    </row>
    <row r="313">
      <c r="C313" s="134"/>
    </row>
    <row r="314">
      <c r="C314" s="134"/>
    </row>
    <row r="315">
      <c r="C315" s="134"/>
    </row>
    <row r="316">
      <c r="C316" s="134"/>
    </row>
    <row r="317">
      <c r="C317" s="134"/>
    </row>
    <row r="318">
      <c r="C318" s="134"/>
    </row>
    <row r="319">
      <c r="C319" s="134"/>
    </row>
    <row r="320">
      <c r="C320" s="134"/>
    </row>
    <row r="321">
      <c r="C321" s="134"/>
    </row>
    <row r="322">
      <c r="C322" s="134"/>
    </row>
    <row r="323">
      <c r="C323" s="134"/>
    </row>
    <row r="324">
      <c r="C324" s="134"/>
    </row>
    <row r="325">
      <c r="C325" s="134"/>
    </row>
    <row r="326">
      <c r="C326" s="134"/>
    </row>
    <row r="327">
      <c r="C327" s="134"/>
    </row>
    <row r="328">
      <c r="C328" s="134"/>
    </row>
    <row r="329">
      <c r="C329" s="134"/>
    </row>
    <row r="330">
      <c r="C330" s="134"/>
    </row>
    <row r="331">
      <c r="C331" s="134"/>
    </row>
    <row r="332">
      <c r="C332" s="134"/>
    </row>
    <row r="333">
      <c r="C333" s="134"/>
    </row>
    <row r="334">
      <c r="C334" s="134"/>
    </row>
    <row r="335">
      <c r="C335" s="134"/>
    </row>
    <row r="336">
      <c r="C336" s="134"/>
    </row>
    <row r="337">
      <c r="C337" s="134"/>
    </row>
    <row r="338">
      <c r="C338" s="134"/>
    </row>
    <row r="339">
      <c r="C339" s="134"/>
    </row>
    <row r="340">
      <c r="C340" s="134"/>
    </row>
    <row r="341">
      <c r="C341" s="134"/>
    </row>
    <row r="342">
      <c r="C342" s="134"/>
    </row>
    <row r="343">
      <c r="C343" s="134"/>
    </row>
    <row r="344">
      <c r="C344" s="134"/>
    </row>
    <row r="345">
      <c r="C345" s="134"/>
    </row>
    <row r="346">
      <c r="C346" s="134"/>
    </row>
    <row r="347">
      <c r="C347" s="134"/>
    </row>
    <row r="348">
      <c r="C348" s="134"/>
    </row>
    <row r="349">
      <c r="C349" s="134"/>
    </row>
    <row r="350">
      <c r="C350" s="134"/>
    </row>
    <row r="351">
      <c r="C351" s="134"/>
    </row>
    <row r="352">
      <c r="C352" s="134"/>
    </row>
    <row r="353">
      <c r="C353" s="134"/>
    </row>
    <row r="354">
      <c r="C354" s="134"/>
    </row>
    <row r="355">
      <c r="C355" s="134"/>
    </row>
    <row r="356">
      <c r="C356" s="134"/>
    </row>
    <row r="357">
      <c r="C357" s="134"/>
    </row>
    <row r="358">
      <c r="C358" s="134"/>
    </row>
    <row r="359">
      <c r="C359" s="134"/>
    </row>
    <row r="360">
      <c r="C360" s="134"/>
    </row>
    <row r="361">
      <c r="C361" s="134"/>
    </row>
    <row r="362">
      <c r="C362" s="134"/>
    </row>
    <row r="363">
      <c r="C363" s="134"/>
    </row>
    <row r="364">
      <c r="C364" s="134"/>
    </row>
    <row r="365">
      <c r="C365" s="134"/>
    </row>
    <row r="366">
      <c r="C366" s="134"/>
    </row>
    <row r="367">
      <c r="C367" s="134"/>
    </row>
    <row r="368">
      <c r="C368" s="134"/>
    </row>
    <row r="369">
      <c r="C369" s="134"/>
    </row>
    <row r="370">
      <c r="C370" s="134"/>
    </row>
    <row r="371">
      <c r="C371" s="134"/>
    </row>
    <row r="372">
      <c r="C372" s="134"/>
    </row>
    <row r="373">
      <c r="C373" s="134"/>
    </row>
    <row r="374">
      <c r="C374" s="134"/>
    </row>
    <row r="375">
      <c r="C375" s="134"/>
    </row>
    <row r="376">
      <c r="C376" s="134"/>
    </row>
    <row r="377">
      <c r="C377" s="134"/>
    </row>
    <row r="378">
      <c r="C378" s="134"/>
    </row>
    <row r="379">
      <c r="C379" s="134"/>
    </row>
    <row r="380">
      <c r="C380" s="134"/>
    </row>
    <row r="381">
      <c r="C381" s="134"/>
    </row>
    <row r="382">
      <c r="C382" s="134"/>
    </row>
    <row r="383">
      <c r="C383" s="134"/>
    </row>
    <row r="384">
      <c r="C384" s="134"/>
    </row>
    <row r="385">
      <c r="C385" s="134"/>
    </row>
    <row r="386">
      <c r="C386" s="134"/>
    </row>
    <row r="387">
      <c r="C387" s="134"/>
    </row>
    <row r="388">
      <c r="C388" s="134"/>
    </row>
    <row r="389">
      <c r="C389" s="134"/>
    </row>
    <row r="390">
      <c r="C390" s="134"/>
    </row>
    <row r="391">
      <c r="C391" s="134"/>
    </row>
    <row r="392">
      <c r="C392" s="134"/>
    </row>
    <row r="393">
      <c r="C393" s="134"/>
    </row>
    <row r="394">
      <c r="C394" s="134"/>
    </row>
    <row r="395">
      <c r="C395" s="134"/>
    </row>
    <row r="396">
      <c r="C396" s="134"/>
    </row>
    <row r="397">
      <c r="C397" s="134"/>
    </row>
    <row r="398">
      <c r="C398" s="134"/>
    </row>
    <row r="399">
      <c r="C399" s="134"/>
    </row>
    <row r="400">
      <c r="C400" s="134"/>
    </row>
    <row r="401">
      <c r="C401" s="134"/>
    </row>
    <row r="402">
      <c r="C402" s="134"/>
    </row>
    <row r="403">
      <c r="C403" s="134"/>
    </row>
    <row r="404">
      <c r="C404" s="134"/>
    </row>
    <row r="405">
      <c r="C405" s="134"/>
    </row>
    <row r="406">
      <c r="C406" s="134"/>
    </row>
    <row r="407">
      <c r="C407" s="134"/>
    </row>
    <row r="408">
      <c r="C408" s="134"/>
    </row>
    <row r="409">
      <c r="C409" s="134"/>
    </row>
    <row r="410">
      <c r="C410" s="134"/>
    </row>
    <row r="411">
      <c r="C411" s="134"/>
    </row>
    <row r="412">
      <c r="C412" s="134"/>
    </row>
    <row r="413">
      <c r="C413" s="134"/>
    </row>
    <row r="414">
      <c r="C414" s="134"/>
    </row>
    <row r="415">
      <c r="C415" s="134"/>
    </row>
    <row r="416">
      <c r="C416" s="134"/>
    </row>
    <row r="417">
      <c r="C417" s="134"/>
    </row>
    <row r="418">
      <c r="C418" s="134"/>
    </row>
    <row r="419">
      <c r="C419" s="134"/>
    </row>
    <row r="420">
      <c r="C420" s="134"/>
    </row>
    <row r="421">
      <c r="C421" s="134"/>
    </row>
    <row r="422">
      <c r="C422" s="134"/>
    </row>
    <row r="423">
      <c r="C423" s="134"/>
    </row>
    <row r="424">
      <c r="C424" s="134"/>
    </row>
    <row r="425">
      <c r="C425" s="134"/>
    </row>
    <row r="426">
      <c r="C426" s="134"/>
    </row>
    <row r="427">
      <c r="C427" s="134"/>
    </row>
    <row r="428">
      <c r="C428" s="134"/>
    </row>
    <row r="429">
      <c r="C429" s="134"/>
    </row>
    <row r="430">
      <c r="C430" s="134"/>
    </row>
    <row r="431">
      <c r="C431" s="134"/>
    </row>
    <row r="432">
      <c r="C432" s="134"/>
    </row>
    <row r="433">
      <c r="C433" s="134"/>
    </row>
    <row r="434">
      <c r="C434" s="134"/>
    </row>
    <row r="435">
      <c r="C435" s="134"/>
    </row>
    <row r="436">
      <c r="C436" s="134"/>
    </row>
    <row r="437">
      <c r="C437" s="134"/>
    </row>
    <row r="438">
      <c r="C438" s="134"/>
    </row>
    <row r="439">
      <c r="C439" s="134"/>
    </row>
    <row r="440">
      <c r="C440" s="134"/>
    </row>
    <row r="441">
      <c r="C441" s="134"/>
    </row>
    <row r="442">
      <c r="C442" s="134"/>
    </row>
    <row r="443">
      <c r="C443" s="134"/>
    </row>
    <row r="444">
      <c r="C444" s="134"/>
    </row>
    <row r="445">
      <c r="C445" s="134"/>
    </row>
    <row r="446">
      <c r="C446" s="134"/>
    </row>
    <row r="447">
      <c r="C447" s="134"/>
    </row>
    <row r="448">
      <c r="C448" s="134"/>
    </row>
    <row r="449">
      <c r="C449" s="134"/>
    </row>
    <row r="450">
      <c r="C450" s="134"/>
    </row>
    <row r="451">
      <c r="C451" s="134"/>
    </row>
    <row r="452">
      <c r="C452" s="134"/>
    </row>
    <row r="453">
      <c r="C453" s="134"/>
    </row>
    <row r="454">
      <c r="C454" s="134"/>
    </row>
    <row r="455">
      <c r="C455" s="134"/>
    </row>
    <row r="456">
      <c r="C456" s="134"/>
    </row>
    <row r="457">
      <c r="C457" s="134"/>
    </row>
    <row r="458">
      <c r="C458" s="134"/>
    </row>
    <row r="459">
      <c r="C459" s="134"/>
    </row>
    <row r="460">
      <c r="C460" s="134"/>
    </row>
    <row r="461">
      <c r="C461" s="134"/>
    </row>
    <row r="462">
      <c r="C462" s="134"/>
    </row>
    <row r="463">
      <c r="C463" s="134"/>
    </row>
    <row r="464">
      <c r="C464" s="134"/>
    </row>
    <row r="465">
      <c r="C465" s="134"/>
    </row>
    <row r="466">
      <c r="C466" s="134"/>
    </row>
    <row r="467">
      <c r="C467" s="134"/>
    </row>
    <row r="468">
      <c r="C468" s="134"/>
    </row>
    <row r="469">
      <c r="C469" s="134"/>
    </row>
    <row r="470">
      <c r="C470" s="134"/>
    </row>
    <row r="471">
      <c r="C471" s="134"/>
    </row>
    <row r="472">
      <c r="C472" s="134"/>
    </row>
    <row r="473">
      <c r="C473" s="134"/>
    </row>
    <row r="474">
      <c r="C474" s="134"/>
    </row>
    <row r="475">
      <c r="C475" s="134"/>
    </row>
    <row r="476">
      <c r="C476" s="134"/>
    </row>
    <row r="477">
      <c r="C477" s="134"/>
    </row>
    <row r="478">
      <c r="C478" s="134"/>
    </row>
    <row r="479">
      <c r="C479" s="134"/>
    </row>
    <row r="480">
      <c r="C480" s="134"/>
    </row>
    <row r="481">
      <c r="C481" s="134"/>
    </row>
    <row r="482">
      <c r="C482" s="134"/>
    </row>
    <row r="483">
      <c r="C483" s="134"/>
    </row>
    <row r="484">
      <c r="C484" s="134"/>
    </row>
    <row r="485">
      <c r="C485" s="134"/>
    </row>
    <row r="486">
      <c r="C486" s="134"/>
    </row>
    <row r="487">
      <c r="C487" s="134"/>
    </row>
    <row r="488">
      <c r="C488" s="134"/>
    </row>
    <row r="489">
      <c r="C489" s="134"/>
    </row>
    <row r="490">
      <c r="C490" s="134"/>
    </row>
    <row r="491">
      <c r="C491" s="134"/>
    </row>
    <row r="492">
      <c r="C492" s="134"/>
    </row>
    <row r="493">
      <c r="C493" s="134"/>
    </row>
    <row r="494">
      <c r="C494" s="134"/>
    </row>
    <row r="495">
      <c r="C495" s="134"/>
    </row>
    <row r="496">
      <c r="C496" s="134"/>
    </row>
    <row r="497">
      <c r="C497" s="134"/>
    </row>
    <row r="498">
      <c r="C498" s="134"/>
    </row>
    <row r="499">
      <c r="C499" s="134"/>
    </row>
    <row r="500">
      <c r="C500" s="134"/>
    </row>
    <row r="501">
      <c r="C501" s="134"/>
    </row>
    <row r="502">
      <c r="C502" s="134"/>
    </row>
    <row r="503">
      <c r="C503" s="134"/>
    </row>
    <row r="504">
      <c r="C504" s="134"/>
    </row>
    <row r="505">
      <c r="C505" s="134"/>
    </row>
    <row r="506">
      <c r="C506" s="134"/>
    </row>
    <row r="507">
      <c r="C507" s="134"/>
    </row>
    <row r="508">
      <c r="C508" s="134"/>
    </row>
    <row r="509">
      <c r="C509" s="134"/>
    </row>
    <row r="510">
      <c r="C510" s="134"/>
    </row>
    <row r="511">
      <c r="C511" s="134"/>
    </row>
    <row r="512">
      <c r="C512" s="134"/>
    </row>
    <row r="513">
      <c r="C513" s="134"/>
    </row>
    <row r="514">
      <c r="C514" s="134"/>
    </row>
    <row r="515">
      <c r="C515" s="134"/>
    </row>
    <row r="516">
      <c r="C516" s="134"/>
    </row>
    <row r="517">
      <c r="C517" s="134"/>
    </row>
    <row r="518">
      <c r="C518" s="134"/>
    </row>
    <row r="519">
      <c r="C519" s="134"/>
    </row>
    <row r="520">
      <c r="C520" s="134"/>
    </row>
    <row r="521">
      <c r="C521" s="134"/>
    </row>
    <row r="522">
      <c r="C522" s="134"/>
    </row>
    <row r="523">
      <c r="C523" s="134"/>
    </row>
    <row r="524">
      <c r="C524" s="134"/>
    </row>
    <row r="525">
      <c r="C525" s="134"/>
    </row>
    <row r="526">
      <c r="C526" s="134"/>
    </row>
    <row r="527">
      <c r="C527" s="134"/>
    </row>
    <row r="528">
      <c r="C528" s="134"/>
    </row>
    <row r="529">
      <c r="C529" s="134"/>
    </row>
    <row r="530">
      <c r="C530" s="134"/>
    </row>
    <row r="531">
      <c r="C531" s="134"/>
    </row>
    <row r="532">
      <c r="C532" s="134"/>
    </row>
    <row r="533">
      <c r="C533" s="134"/>
    </row>
    <row r="534">
      <c r="C534" s="134"/>
    </row>
    <row r="535">
      <c r="C535" s="134"/>
    </row>
    <row r="536">
      <c r="C536" s="134"/>
    </row>
    <row r="537">
      <c r="C537" s="134"/>
    </row>
    <row r="538">
      <c r="C538" s="134"/>
    </row>
    <row r="539">
      <c r="C539" s="134"/>
    </row>
    <row r="540">
      <c r="C540" s="134"/>
    </row>
    <row r="541">
      <c r="C541" s="134"/>
    </row>
    <row r="542">
      <c r="C542" s="134"/>
    </row>
    <row r="543">
      <c r="C543" s="134"/>
    </row>
    <row r="544">
      <c r="C544" s="134"/>
    </row>
    <row r="545">
      <c r="C545" s="134"/>
    </row>
    <row r="546">
      <c r="C546" s="134"/>
    </row>
    <row r="547">
      <c r="C547" s="134"/>
    </row>
    <row r="548">
      <c r="C548" s="134"/>
    </row>
    <row r="549">
      <c r="C549" s="134"/>
    </row>
    <row r="550">
      <c r="C550" s="134"/>
    </row>
    <row r="551">
      <c r="C551" s="134"/>
    </row>
    <row r="552">
      <c r="C552" s="134"/>
    </row>
    <row r="553">
      <c r="C553" s="134"/>
    </row>
    <row r="554">
      <c r="C554" s="134"/>
    </row>
    <row r="555">
      <c r="C555" s="134"/>
    </row>
    <row r="556">
      <c r="C556" s="134"/>
    </row>
    <row r="557">
      <c r="C557" s="134"/>
    </row>
    <row r="558">
      <c r="C558" s="134"/>
    </row>
    <row r="559">
      <c r="C559" s="134"/>
    </row>
    <row r="560">
      <c r="C560" s="134"/>
    </row>
    <row r="561">
      <c r="C561" s="134"/>
    </row>
    <row r="562">
      <c r="C562" s="134"/>
    </row>
    <row r="563">
      <c r="C563" s="134"/>
    </row>
    <row r="564">
      <c r="C564" s="134"/>
    </row>
    <row r="565">
      <c r="C565" s="134"/>
    </row>
    <row r="566">
      <c r="C566" s="134"/>
    </row>
    <row r="567">
      <c r="C567" s="134"/>
    </row>
    <row r="568">
      <c r="C568" s="134"/>
    </row>
    <row r="569">
      <c r="C569" s="134"/>
    </row>
    <row r="570">
      <c r="C570" s="134"/>
    </row>
    <row r="571">
      <c r="C571" s="134"/>
    </row>
    <row r="572">
      <c r="C572" s="134"/>
    </row>
    <row r="573">
      <c r="C573" s="134"/>
    </row>
    <row r="574">
      <c r="C574" s="134"/>
    </row>
    <row r="575">
      <c r="C575" s="134"/>
    </row>
    <row r="576">
      <c r="C576" s="134"/>
    </row>
    <row r="577">
      <c r="C577" s="134"/>
    </row>
    <row r="578">
      <c r="C578" s="134"/>
    </row>
    <row r="579">
      <c r="C579" s="134"/>
    </row>
    <row r="580">
      <c r="C580" s="134"/>
    </row>
    <row r="581">
      <c r="C581" s="134"/>
    </row>
    <row r="582">
      <c r="C582" s="134"/>
    </row>
    <row r="583">
      <c r="C583" s="134"/>
    </row>
    <row r="584">
      <c r="C584" s="134"/>
    </row>
    <row r="585">
      <c r="C585" s="134"/>
    </row>
    <row r="586">
      <c r="C586" s="134"/>
    </row>
    <row r="587">
      <c r="C587" s="134"/>
    </row>
    <row r="588">
      <c r="C588" s="134"/>
    </row>
    <row r="589">
      <c r="C589" s="134"/>
    </row>
    <row r="590">
      <c r="C590" s="134"/>
    </row>
    <row r="591">
      <c r="C591" s="134"/>
    </row>
    <row r="592">
      <c r="C592" s="134"/>
    </row>
    <row r="593">
      <c r="C593" s="134"/>
    </row>
    <row r="594">
      <c r="C594" s="134"/>
    </row>
    <row r="595">
      <c r="C595" s="134"/>
    </row>
    <row r="596">
      <c r="C596" s="134"/>
    </row>
    <row r="597">
      <c r="C597" s="134"/>
    </row>
    <row r="598">
      <c r="C598" s="134"/>
    </row>
    <row r="599">
      <c r="C599" s="134"/>
    </row>
    <row r="600">
      <c r="C600" s="134"/>
    </row>
    <row r="601">
      <c r="C601" s="134"/>
    </row>
    <row r="602">
      <c r="C602" s="134"/>
    </row>
    <row r="603">
      <c r="C603" s="134"/>
    </row>
    <row r="604">
      <c r="C604" s="134"/>
    </row>
    <row r="605">
      <c r="C605" s="134"/>
    </row>
    <row r="606">
      <c r="C606" s="134"/>
    </row>
    <row r="607">
      <c r="C607" s="134"/>
    </row>
    <row r="608">
      <c r="C608" s="134"/>
    </row>
    <row r="609">
      <c r="C609" s="134"/>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7.14"/>
    <col customWidth="1" min="3" max="3" width="21.0"/>
  </cols>
  <sheetData>
    <row r="1">
      <c r="A1" s="240" t="s">
        <v>43</v>
      </c>
      <c r="B1" s="35"/>
      <c r="C1" s="45"/>
      <c r="D1" s="46"/>
      <c r="E1" s="37"/>
      <c r="F1" s="47"/>
      <c r="G1" s="6"/>
      <c r="H1" s="40"/>
      <c r="I1" s="4"/>
    </row>
    <row r="2">
      <c r="A2" s="45" t="s">
        <v>42</v>
      </c>
      <c r="B2" s="35">
        <v>1.0</v>
      </c>
      <c r="C2" s="45" t="s">
        <v>43</v>
      </c>
      <c r="D2" s="46">
        <v>423811.0</v>
      </c>
      <c r="E2" s="37">
        <v>43601.0</v>
      </c>
      <c r="F2" s="47"/>
      <c r="G2" s="6"/>
      <c r="H2" s="38" t="s">
        <v>44</v>
      </c>
      <c r="I2" s="4"/>
    </row>
    <row r="3">
      <c r="A3" s="45"/>
      <c r="B3" s="240">
        <f>sum(B2)</f>
        <v>1</v>
      </c>
      <c r="C3" s="45"/>
      <c r="D3" s="46"/>
      <c r="E3" s="37"/>
      <c r="F3" s="47"/>
      <c r="G3" s="6"/>
      <c r="H3" s="40"/>
      <c r="I3" s="4"/>
    </row>
    <row r="4">
      <c r="A4" s="241" t="s">
        <v>37</v>
      </c>
      <c r="B4" s="35"/>
      <c r="C4" s="45"/>
      <c r="D4" s="46"/>
      <c r="E4" s="37"/>
      <c r="F4" s="47"/>
      <c r="G4" s="6"/>
      <c r="H4" s="40"/>
      <c r="I4" s="4"/>
    </row>
    <row r="5">
      <c r="A5" s="45" t="s">
        <v>55</v>
      </c>
      <c r="B5" s="35">
        <v>1.0</v>
      </c>
      <c r="C5" s="45" t="s">
        <v>37</v>
      </c>
      <c r="D5" s="46">
        <v>34538.0</v>
      </c>
      <c r="E5" s="37">
        <v>43705.0</v>
      </c>
      <c r="F5" s="48"/>
      <c r="G5" s="6"/>
      <c r="H5" s="38" t="s">
        <v>56</v>
      </c>
      <c r="I5" s="4"/>
    </row>
    <row r="6">
      <c r="A6" s="45" t="s">
        <v>57</v>
      </c>
      <c r="B6" s="35">
        <v>1.0</v>
      </c>
      <c r="C6" s="45" t="s">
        <v>37</v>
      </c>
      <c r="D6" s="46">
        <v>12668.0</v>
      </c>
      <c r="E6" s="37">
        <v>43551.0</v>
      </c>
      <c r="F6" s="48"/>
      <c r="G6" s="6"/>
      <c r="H6" s="38" t="s">
        <v>58</v>
      </c>
      <c r="I6" s="4"/>
    </row>
    <row r="7">
      <c r="A7" s="45" t="s">
        <v>61</v>
      </c>
      <c r="B7" s="35">
        <v>1.0</v>
      </c>
      <c r="C7" s="45" t="s">
        <v>37</v>
      </c>
      <c r="D7" s="46">
        <v>76904.0</v>
      </c>
      <c r="E7" s="37">
        <v>43522.0</v>
      </c>
      <c r="F7" s="48"/>
      <c r="G7" s="6"/>
      <c r="H7" s="38" t="s">
        <v>33</v>
      </c>
      <c r="I7" s="4"/>
    </row>
    <row r="8">
      <c r="A8" s="45" t="s">
        <v>64</v>
      </c>
      <c r="B8" s="35">
        <v>1.0</v>
      </c>
      <c r="C8" s="45" t="s">
        <v>37</v>
      </c>
      <c r="D8" s="46">
        <v>17734.0</v>
      </c>
      <c r="E8" s="37">
        <v>43733.0</v>
      </c>
      <c r="F8" s="48"/>
      <c r="G8" s="6"/>
      <c r="H8" s="38" t="s">
        <v>65</v>
      </c>
      <c r="I8" s="4"/>
    </row>
    <row r="9">
      <c r="A9" s="45" t="s">
        <v>68</v>
      </c>
      <c r="B9" s="35">
        <v>1.0</v>
      </c>
      <c r="C9" s="45" t="s">
        <v>37</v>
      </c>
      <c r="D9" s="46">
        <v>33987.0</v>
      </c>
      <c r="E9" s="37">
        <v>43391.0</v>
      </c>
      <c r="F9" s="48"/>
      <c r="G9" s="6" t="s">
        <v>69</v>
      </c>
      <c r="H9" s="38" t="s">
        <v>70</v>
      </c>
      <c r="I9" s="4"/>
    </row>
    <row r="10">
      <c r="A10" s="45" t="s">
        <v>73</v>
      </c>
      <c r="B10" s="35">
        <v>1.0</v>
      </c>
      <c r="C10" s="45" t="s">
        <v>37</v>
      </c>
      <c r="D10" s="46">
        <v>95618.0</v>
      </c>
      <c r="E10" s="37">
        <v>43725.0</v>
      </c>
      <c r="F10" s="48"/>
      <c r="G10" s="6"/>
      <c r="H10" s="38" t="s">
        <v>74</v>
      </c>
      <c r="I10" s="4"/>
    </row>
    <row r="11">
      <c r="A11" s="45" t="s">
        <v>75</v>
      </c>
      <c r="B11" s="35">
        <v>1.0</v>
      </c>
      <c r="C11" s="45" t="s">
        <v>37</v>
      </c>
      <c r="D11" s="46">
        <v>373931.0</v>
      </c>
      <c r="E11" s="37">
        <v>43704.0</v>
      </c>
      <c r="F11" s="48"/>
      <c r="G11" s="6"/>
      <c r="H11" s="38" t="s">
        <v>76</v>
      </c>
      <c r="I11" s="4"/>
    </row>
    <row r="12">
      <c r="A12" s="45" t="s">
        <v>79</v>
      </c>
      <c r="B12" s="35">
        <v>1.0</v>
      </c>
      <c r="C12" s="45" t="s">
        <v>37</v>
      </c>
      <c r="D12" s="46">
        <v>342047.0</v>
      </c>
      <c r="E12" s="37">
        <v>43703.0</v>
      </c>
      <c r="F12" s="48"/>
      <c r="G12" s="6"/>
      <c r="H12" s="38" t="s">
        <v>80</v>
      </c>
      <c r="I12" s="4"/>
    </row>
    <row r="13">
      <c r="A13" s="45" t="s">
        <v>83</v>
      </c>
      <c r="B13" s="35">
        <v>1.0</v>
      </c>
      <c r="C13" s="45" t="s">
        <v>37</v>
      </c>
      <c r="D13" s="46">
        <v>51646.0</v>
      </c>
      <c r="E13" s="37">
        <v>43578.0</v>
      </c>
      <c r="F13" s="48"/>
      <c r="G13" s="6"/>
      <c r="H13" s="38" t="s">
        <v>84</v>
      </c>
      <c r="I13" s="4"/>
    </row>
    <row r="14">
      <c r="A14" s="45" t="s">
        <v>100</v>
      </c>
      <c r="B14" s="35">
        <v>1.0</v>
      </c>
      <c r="C14" s="45" t="s">
        <v>37</v>
      </c>
      <c r="D14" s="46">
        <v>8836.0</v>
      </c>
      <c r="E14" s="37">
        <v>43734.0</v>
      </c>
      <c r="F14" s="48"/>
      <c r="G14" s="6"/>
      <c r="H14" s="38" t="s">
        <v>101</v>
      </c>
      <c r="I14" s="4"/>
    </row>
    <row r="15">
      <c r="A15" s="45" t="s">
        <v>108</v>
      </c>
      <c r="B15" s="35">
        <v>1.0</v>
      </c>
      <c r="C15" s="45" t="s">
        <v>37</v>
      </c>
      <c r="D15" s="46">
        <v>64592.0</v>
      </c>
      <c r="E15" s="37">
        <v>43536.0</v>
      </c>
      <c r="F15" s="48"/>
      <c r="G15" s="6"/>
      <c r="H15" s="38" t="s">
        <v>33</v>
      </c>
      <c r="I15" s="4"/>
    </row>
    <row r="16">
      <c r="A16" s="45" t="s">
        <v>121</v>
      </c>
      <c r="B16" s="35">
        <v>1.0</v>
      </c>
      <c r="C16" s="45" t="s">
        <v>37</v>
      </c>
      <c r="D16" s="46">
        <v>182043.0</v>
      </c>
      <c r="E16" s="37">
        <v>43599.0</v>
      </c>
      <c r="F16" s="48"/>
      <c r="G16" s="6" t="s">
        <v>122</v>
      </c>
      <c r="H16" s="38" t="s">
        <v>123</v>
      </c>
      <c r="I16" s="4"/>
    </row>
    <row r="17">
      <c r="A17" s="45" t="s">
        <v>130</v>
      </c>
      <c r="B17" s="35">
        <v>1.0</v>
      </c>
      <c r="C17" s="45" t="s">
        <v>37</v>
      </c>
      <c r="D17" s="46">
        <v>39486.0</v>
      </c>
      <c r="E17" s="37">
        <v>43724.0</v>
      </c>
      <c r="F17" s="48"/>
      <c r="G17" s="6"/>
      <c r="H17" s="38" t="s">
        <v>131</v>
      </c>
      <c r="I17" s="4"/>
    </row>
    <row r="18">
      <c r="A18" s="45" t="s">
        <v>2684</v>
      </c>
      <c r="B18" s="35">
        <v>1.0</v>
      </c>
      <c r="C18" s="45" t="s">
        <v>37</v>
      </c>
      <c r="D18" s="46">
        <v>43843.0</v>
      </c>
      <c r="E18" s="37">
        <v>43690.0</v>
      </c>
      <c r="F18" s="48"/>
      <c r="G18" s="6"/>
      <c r="H18" s="38" t="s">
        <v>136</v>
      </c>
      <c r="I18" s="4"/>
    </row>
    <row r="19">
      <c r="A19" s="45" t="s">
        <v>165</v>
      </c>
      <c r="B19" s="35">
        <v>1.0</v>
      </c>
      <c r="C19" s="45" t="s">
        <v>37</v>
      </c>
      <c r="D19" s="46">
        <v>164103.0</v>
      </c>
      <c r="E19" s="37">
        <v>43613.0</v>
      </c>
      <c r="F19" s="48"/>
      <c r="G19" s="6"/>
      <c r="H19" s="38" t="s">
        <v>166</v>
      </c>
      <c r="I19" s="4"/>
    </row>
    <row r="20">
      <c r="A20" s="45" t="s">
        <v>170</v>
      </c>
      <c r="B20" s="35">
        <v>1.0</v>
      </c>
      <c r="C20" s="45" t="s">
        <v>37</v>
      </c>
      <c r="D20" s="46">
        <v>67658.0</v>
      </c>
      <c r="E20" s="37">
        <v>43668.0</v>
      </c>
      <c r="F20" s="48"/>
      <c r="G20" s="6"/>
      <c r="H20" s="38" t="s">
        <v>63</v>
      </c>
      <c r="I20" s="4"/>
    </row>
    <row r="21">
      <c r="A21" s="45" t="s">
        <v>171</v>
      </c>
      <c r="B21" s="35">
        <v>1.0</v>
      </c>
      <c r="C21" s="45" t="s">
        <v>37</v>
      </c>
      <c r="D21" s="46">
        <v>271278.0</v>
      </c>
      <c r="E21" s="37">
        <v>43704.0</v>
      </c>
      <c r="F21" s="48"/>
      <c r="G21" s="6"/>
      <c r="H21" s="38" t="s">
        <v>172</v>
      </c>
      <c r="I21" s="4"/>
    </row>
    <row r="22">
      <c r="A22" s="45" t="s">
        <v>181</v>
      </c>
      <c r="B22" s="35">
        <v>1.0</v>
      </c>
      <c r="C22" s="45" t="s">
        <v>37</v>
      </c>
      <c r="D22" s="46">
        <v>140660.0</v>
      </c>
      <c r="E22" s="37">
        <v>43585.0</v>
      </c>
      <c r="F22" s="48"/>
      <c r="G22" s="6" t="s">
        <v>182</v>
      </c>
      <c r="H22" s="38" t="s">
        <v>183</v>
      </c>
      <c r="I22" s="4"/>
    </row>
    <row r="23">
      <c r="A23" s="45" t="s">
        <v>184</v>
      </c>
      <c r="B23" s="35">
        <v>1.0</v>
      </c>
      <c r="C23" s="45" t="s">
        <v>37</v>
      </c>
      <c r="D23" s="46">
        <v>127446.0</v>
      </c>
      <c r="E23" s="37">
        <v>43613.0</v>
      </c>
      <c r="F23" s="48"/>
      <c r="G23" s="6"/>
      <c r="H23" s="38" t="s">
        <v>185</v>
      </c>
      <c r="I23" s="4"/>
    </row>
    <row r="24">
      <c r="A24" s="45" t="s">
        <v>194</v>
      </c>
      <c r="B24" s="35">
        <v>1.0</v>
      </c>
      <c r="C24" s="45" t="s">
        <v>37</v>
      </c>
      <c r="D24" s="46">
        <v>208373.0</v>
      </c>
      <c r="E24" s="37">
        <v>43640.0</v>
      </c>
      <c r="F24" s="48"/>
      <c r="G24" s="6"/>
      <c r="H24" s="38" t="s">
        <v>195</v>
      </c>
      <c r="I24" s="4"/>
    </row>
    <row r="25">
      <c r="A25" s="45" t="s">
        <v>196</v>
      </c>
      <c r="B25" s="35">
        <v>1.0</v>
      </c>
      <c r="C25" s="45" t="s">
        <v>37</v>
      </c>
      <c r="D25" s="46">
        <v>96766.0</v>
      </c>
      <c r="E25" s="37">
        <v>43727.0</v>
      </c>
      <c r="F25" s="48"/>
      <c r="G25" s="6"/>
      <c r="H25" s="38" t="s">
        <v>197</v>
      </c>
      <c r="I25" s="4"/>
    </row>
    <row r="26">
      <c r="A26" s="45" t="s">
        <v>198</v>
      </c>
      <c r="B26" s="35">
        <v>1.0</v>
      </c>
      <c r="C26" s="45" t="s">
        <v>37</v>
      </c>
      <c r="D26" s="46">
        <v>14220.0</v>
      </c>
      <c r="E26" s="37">
        <v>43521.0</v>
      </c>
      <c r="F26" s="48"/>
      <c r="G26" s="6"/>
      <c r="H26" s="38" t="s">
        <v>199</v>
      </c>
      <c r="I26" s="4"/>
    </row>
    <row r="27">
      <c r="A27" s="45" t="s">
        <v>208</v>
      </c>
      <c r="B27" s="35">
        <v>1.0</v>
      </c>
      <c r="C27" s="45" t="s">
        <v>37</v>
      </c>
      <c r="D27" s="46">
        <v>80339.0</v>
      </c>
      <c r="E27" s="37">
        <v>43755.0</v>
      </c>
      <c r="F27" s="48"/>
      <c r="G27" s="6"/>
      <c r="H27" s="38" t="s">
        <v>209</v>
      </c>
      <c r="I27" s="4"/>
    </row>
    <row r="28">
      <c r="A28" s="45" t="s">
        <v>212</v>
      </c>
      <c r="B28" s="35">
        <v>1.0</v>
      </c>
      <c r="C28" s="45" t="s">
        <v>37</v>
      </c>
      <c r="D28" s="46">
        <v>216071.0</v>
      </c>
      <c r="E28" s="37">
        <v>43689.0</v>
      </c>
      <c r="F28" s="48"/>
      <c r="G28" s="6"/>
      <c r="H28" s="38" t="s">
        <v>213</v>
      </c>
      <c r="I28" s="4"/>
    </row>
    <row r="29">
      <c r="A29" s="45" t="s">
        <v>214</v>
      </c>
      <c r="B29" s="35">
        <v>1.0</v>
      </c>
      <c r="C29" s="45" t="s">
        <v>37</v>
      </c>
      <c r="D29" s="46">
        <v>58964.0</v>
      </c>
      <c r="E29" s="37">
        <v>43717.0</v>
      </c>
      <c r="F29" s="48"/>
      <c r="G29" s="6"/>
      <c r="H29" s="38" t="s">
        <v>215</v>
      </c>
      <c r="I29" s="4"/>
    </row>
    <row r="30">
      <c r="A30" s="45"/>
      <c r="B30" s="240">
        <f>SUM(B5:B29)</f>
        <v>25</v>
      </c>
      <c r="C30" s="45"/>
      <c r="D30" s="46"/>
      <c r="E30" s="37"/>
      <c r="F30" s="48"/>
      <c r="G30" s="6"/>
      <c r="H30" s="40"/>
      <c r="I30" s="4"/>
    </row>
    <row r="31">
      <c r="A31" s="241" t="s">
        <v>89</v>
      </c>
      <c r="B31" s="35"/>
      <c r="C31" s="45"/>
      <c r="D31" s="46"/>
      <c r="E31" s="37"/>
      <c r="F31" s="48"/>
      <c r="G31" s="6"/>
      <c r="H31" s="40"/>
      <c r="I31" s="4"/>
    </row>
    <row r="32">
      <c r="A32" s="45" t="s">
        <v>88</v>
      </c>
      <c r="B32" s="35">
        <v>1.0</v>
      </c>
      <c r="C32" s="45" t="s">
        <v>89</v>
      </c>
      <c r="D32" s="46">
        <v>148564.0</v>
      </c>
      <c r="E32" s="37">
        <v>43676.0</v>
      </c>
      <c r="F32" s="48"/>
      <c r="G32" s="6"/>
      <c r="H32" s="38" t="s">
        <v>63</v>
      </c>
      <c r="I32" s="4"/>
    </row>
    <row r="33">
      <c r="A33" s="45"/>
      <c r="B33" s="240">
        <f>sum(B32)</f>
        <v>1</v>
      </c>
      <c r="C33" s="45"/>
      <c r="D33" s="46"/>
      <c r="E33" s="37"/>
      <c r="F33" s="48"/>
      <c r="G33" s="6"/>
      <c r="H33" s="40"/>
      <c r="I33" s="4"/>
    </row>
    <row r="34">
      <c r="A34" s="241" t="s">
        <v>168</v>
      </c>
      <c r="B34" s="35"/>
      <c r="C34" s="45"/>
      <c r="D34" s="46"/>
      <c r="E34" s="37"/>
      <c r="F34" s="48"/>
      <c r="G34" s="6"/>
      <c r="H34" s="40"/>
      <c r="I34" s="4"/>
    </row>
    <row r="35">
      <c r="A35" s="45" t="s">
        <v>167</v>
      </c>
      <c r="B35" s="35">
        <v>1.0</v>
      </c>
      <c r="C35" s="45" t="s">
        <v>168</v>
      </c>
      <c r="D35" s="46">
        <v>52149.0</v>
      </c>
      <c r="E35" s="37">
        <v>43664.0</v>
      </c>
      <c r="F35" s="48"/>
      <c r="G35" s="6"/>
      <c r="H35" s="38" t="s">
        <v>169</v>
      </c>
      <c r="I35" s="4"/>
    </row>
    <row r="36">
      <c r="A36" s="45"/>
      <c r="B36" s="240">
        <f>sum(B35)</f>
        <v>1</v>
      </c>
      <c r="C36" s="45"/>
      <c r="D36" s="46"/>
      <c r="E36" s="37"/>
      <c r="F36" s="48"/>
      <c r="G36" s="6"/>
      <c r="H36" s="40"/>
      <c r="I36" s="4"/>
    </row>
    <row r="37">
      <c r="A37" s="241" t="s">
        <v>30</v>
      </c>
      <c r="B37" s="35"/>
      <c r="C37" s="45"/>
      <c r="D37" s="46"/>
      <c r="E37" s="37"/>
      <c r="F37" s="48"/>
      <c r="G37" s="6"/>
      <c r="H37" s="40"/>
      <c r="I37" s="4"/>
    </row>
    <row r="38">
      <c r="A38" s="45" t="s">
        <v>29</v>
      </c>
      <c r="B38" s="35">
        <v>1.0</v>
      </c>
      <c r="C38" s="45" t="s">
        <v>30</v>
      </c>
      <c r="D38" s="46">
        <v>27247.0</v>
      </c>
      <c r="E38" s="37">
        <v>43704.0</v>
      </c>
      <c r="F38" s="47"/>
      <c r="G38" s="6"/>
      <c r="H38" s="38" t="s">
        <v>31</v>
      </c>
      <c r="I38" s="4"/>
    </row>
    <row r="39">
      <c r="A39" s="45" t="s">
        <v>32</v>
      </c>
      <c r="B39" s="35">
        <v>1.0</v>
      </c>
      <c r="C39" s="45" t="s">
        <v>30</v>
      </c>
      <c r="D39" s="46">
        <v>38863.0</v>
      </c>
      <c r="E39" s="37">
        <v>43550.0</v>
      </c>
      <c r="F39" s="47"/>
      <c r="G39" s="6"/>
      <c r="H39" s="38" t="s">
        <v>33</v>
      </c>
      <c r="I39" s="4"/>
    </row>
    <row r="40">
      <c r="A40" s="45" t="s">
        <v>66</v>
      </c>
      <c r="B40" s="35">
        <v>1.0</v>
      </c>
      <c r="C40" s="45" t="s">
        <v>30</v>
      </c>
      <c r="D40" s="46">
        <v>45706.0</v>
      </c>
      <c r="E40" s="37">
        <v>43732.0</v>
      </c>
      <c r="F40" s="48"/>
      <c r="G40" s="6"/>
      <c r="H40" s="38" t="s">
        <v>67</v>
      </c>
      <c r="I40" s="4"/>
    </row>
    <row r="41">
      <c r="A41" s="45" t="s">
        <v>98</v>
      </c>
      <c r="B41" s="35">
        <v>1.0</v>
      </c>
      <c r="C41" s="45" t="s">
        <v>30</v>
      </c>
      <c r="D41" s="46">
        <v>26472.0</v>
      </c>
      <c r="E41" s="37">
        <v>43487.0</v>
      </c>
      <c r="F41" s="47"/>
      <c r="G41" s="6" t="s">
        <v>99</v>
      </c>
      <c r="H41" s="38" t="str">
        <f>HYPERLINK("https://www.cedamia.org/global/","https://www.cedamia.org/global/")</f>
        <v>https://www.cedamia.org/global/</v>
      </c>
      <c r="I41" s="4"/>
    </row>
    <row r="42">
      <c r="A42" s="45" t="s">
        <v>115</v>
      </c>
      <c r="B42" s="35">
        <v>1.0</v>
      </c>
      <c r="C42" s="45" t="s">
        <v>30</v>
      </c>
      <c r="D42" s="46">
        <v>37032.0</v>
      </c>
      <c r="E42" s="37">
        <v>43746.0</v>
      </c>
      <c r="F42" s="48"/>
      <c r="G42" s="6"/>
      <c r="H42" s="38" t="s">
        <v>116</v>
      </c>
      <c r="I42" s="4"/>
    </row>
    <row r="43">
      <c r="A43" s="45" t="s">
        <v>134</v>
      </c>
      <c r="B43" s="35">
        <v>1.0</v>
      </c>
      <c r="C43" s="45" t="s">
        <v>30</v>
      </c>
      <c r="D43" s="46">
        <v>14736.0</v>
      </c>
      <c r="E43" s="37">
        <v>43550.0</v>
      </c>
      <c r="F43" s="48"/>
      <c r="G43" s="6"/>
      <c r="H43" s="38" t="s">
        <v>33</v>
      </c>
      <c r="I43" s="4"/>
    </row>
    <row r="44">
      <c r="A44" s="45" t="s">
        <v>146</v>
      </c>
      <c r="B44" s="35">
        <v>1.0</v>
      </c>
      <c r="C44" s="45" t="s">
        <v>30</v>
      </c>
      <c r="D44" s="46">
        <v>67253.0</v>
      </c>
      <c r="E44" s="37">
        <v>43760.0</v>
      </c>
      <c r="F44" s="48"/>
      <c r="G44" s="6"/>
      <c r="H44" s="38" t="s">
        <v>147</v>
      </c>
      <c r="I44" s="4"/>
    </row>
    <row r="45">
      <c r="A45" s="45" t="s">
        <v>163</v>
      </c>
      <c r="B45" s="35">
        <v>1.0</v>
      </c>
      <c r="C45" s="45" t="s">
        <v>30</v>
      </c>
      <c r="D45" s="46">
        <v>19742.0</v>
      </c>
      <c r="E45" s="37">
        <v>43752.0</v>
      </c>
      <c r="F45" s="48"/>
      <c r="G45" s="6"/>
      <c r="H45" s="38" t="s">
        <v>164</v>
      </c>
      <c r="I45" s="4"/>
    </row>
    <row r="46">
      <c r="A46" s="45" t="s">
        <v>173</v>
      </c>
      <c r="B46" s="35">
        <v>1.0</v>
      </c>
      <c r="C46" s="45" t="s">
        <v>30</v>
      </c>
      <c r="D46" s="46">
        <v>121230.0</v>
      </c>
      <c r="E46" s="37">
        <v>43746.0</v>
      </c>
      <c r="F46" s="48"/>
      <c r="G46" s="6"/>
      <c r="H46" s="38" t="s">
        <v>174</v>
      </c>
      <c r="I46" s="4"/>
    </row>
    <row r="47">
      <c r="A47" s="45" t="s">
        <v>175</v>
      </c>
      <c r="B47" s="35">
        <v>1.0</v>
      </c>
      <c r="C47" s="45" t="s">
        <v>30</v>
      </c>
      <c r="D47" s="46">
        <v>14064.0</v>
      </c>
      <c r="E47" s="37">
        <v>43696.0</v>
      </c>
      <c r="F47" s="48"/>
      <c r="G47" s="6"/>
      <c r="H47" s="38" t="s">
        <v>176</v>
      </c>
      <c r="I47" s="4"/>
    </row>
    <row r="48">
      <c r="A48" s="45"/>
      <c r="B48" s="240">
        <f>SUM(B38:B47)</f>
        <v>10</v>
      </c>
      <c r="C48" s="45"/>
      <c r="D48" s="46"/>
      <c r="E48" s="37"/>
      <c r="F48" s="48"/>
      <c r="G48" s="6"/>
      <c r="H48" s="40"/>
      <c r="I48" s="4"/>
    </row>
    <row r="49">
      <c r="A49" s="241" t="s">
        <v>112</v>
      </c>
      <c r="B49" s="35"/>
      <c r="C49" s="45"/>
      <c r="D49" s="46"/>
      <c r="E49" s="37"/>
      <c r="F49" s="48"/>
      <c r="G49" s="6"/>
      <c r="H49" s="40"/>
      <c r="I49" s="4"/>
    </row>
    <row r="50">
      <c r="A50" s="45" t="s">
        <v>111</v>
      </c>
      <c r="B50" s="35">
        <v>1.0</v>
      </c>
      <c r="C50" s="45" t="s">
        <v>112</v>
      </c>
      <c r="D50" s="46">
        <v>206097.0</v>
      </c>
      <c r="E50" s="37">
        <v>43633.0</v>
      </c>
      <c r="F50" s="48"/>
      <c r="G50" s="6"/>
      <c r="H50" s="38" t="s">
        <v>63</v>
      </c>
      <c r="I50" s="4"/>
    </row>
    <row r="51">
      <c r="A51" s="45" t="s">
        <v>126</v>
      </c>
      <c r="B51" s="35">
        <v>1.0</v>
      </c>
      <c r="C51" s="45" t="s">
        <v>112</v>
      </c>
      <c r="D51" s="46">
        <v>35853.0</v>
      </c>
      <c r="E51" s="37">
        <v>43654.0</v>
      </c>
      <c r="F51" s="48"/>
      <c r="G51" s="6"/>
      <c r="H51" s="38" t="s">
        <v>127</v>
      </c>
      <c r="I51" s="4"/>
    </row>
    <row r="52">
      <c r="A52" s="45" t="s">
        <v>132</v>
      </c>
      <c r="B52" s="35">
        <v>1.0</v>
      </c>
      <c r="C52" s="45" t="s">
        <v>112</v>
      </c>
      <c r="D52" s="46">
        <v>84153.0</v>
      </c>
      <c r="E52" s="37">
        <v>43685.0</v>
      </c>
      <c r="F52" s="48"/>
      <c r="G52" s="6"/>
      <c r="H52" s="38" t="s">
        <v>133</v>
      </c>
      <c r="I52" s="4"/>
    </row>
    <row r="53">
      <c r="A53" s="45"/>
      <c r="B53" s="240">
        <f>sum(B50:B52)</f>
        <v>3</v>
      </c>
      <c r="C53" s="45"/>
      <c r="D53" s="46"/>
      <c r="E53" s="37"/>
      <c r="F53" s="48"/>
      <c r="G53" s="6"/>
      <c r="H53" s="40"/>
      <c r="I53" s="4"/>
    </row>
    <row r="54">
      <c r="A54" s="241" t="s">
        <v>46</v>
      </c>
      <c r="B54" s="35"/>
      <c r="C54" s="45"/>
      <c r="D54" s="46"/>
      <c r="E54" s="37"/>
      <c r="F54" s="48"/>
      <c r="G54" s="6"/>
      <c r="H54" s="40"/>
      <c r="I54" s="4"/>
    </row>
    <row r="55">
      <c r="A55" s="45" t="s">
        <v>45</v>
      </c>
      <c r="B55" s="35">
        <v>1.0</v>
      </c>
      <c r="C55" s="45" t="s">
        <v>46</v>
      </c>
      <c r="D55" s="46">
        <v>101685.0</v>
      </c>
      <c r="E55" s="37">
        <v>43425.0</v>
      </c>
      <c r="F55" s="47"/>
      <c r="G55" s="6"/>
      <c r="H55" s="38" t="s">
        <v>33</v>
      </c>
      <c r="I55" s="4"/>
    </row>
    <row r="56">
      <c r="A56" s="45" t="s">
        <v>49</v>
      </c>
      <c r="B56" s="35">
        <v>1.0</v>
      </c>
      <c r="C56" s="45" t="s">
        <v>46</v>
      </c>
      <c r="D56" s="46">
        <v>132771.0</v>
      </c>
      <c r="E56" s="37">
        <v>43745.0</v>
      </c>
      <c r="F56" s="47"/>
      <c r="G56" s="6"/>
      <c r="H56" s="38" t="s">
        <v>50</v>
      </c>
      <c r="I56" s="4"/>
    </row>
    <row r="57">
      <c r="A57" s="45" t="s">
        <v>51</v>
      </c>
      <c r="B57" s="35">
        <v>1.0</v>
      </c>
      <c r="C57" s="45" t="s">
        <v>46</v>
      </c>
      <c r="D57" s="46">
        <v>34992.0</v>
      </c>
      <c r="E57" s="37">
        <v>43698.0</v>
      </c>
      <c r="F57" s="48"/>
      <c r="G57" s="6"/>
      <c r="H57" s="38" t="s">
        <v>52</v>
      </c>
      <c r="I57" s="4"/>
    </row>
    <row r="58">
      <c r="A58" s="45" t="s">
        <v>62</v>
      </c>
      <c r="B58" s="35">
        <v>1.0</v>
      </c>
      <c r="C58" s="45" t="s">
        <v>46</v>
      </c>
      <c r="D58" s="46">
        <v>194319.0</v>
      </c>
      <c r="E58" s="37">
        <v>43641.0</v>
      </c>
      <c r="F58" s="48"/>
      <c r="G58" s="6"/>
      <c r="H58" s="38" t="s">
        <v>63</v>
      </c>
      <c r="I58" s="4"/>
    </row>
    <row r="59">
      <c r="A59" s="45" t="s">
        <v>77</v>
      </c>
      <c r="B59" s="35">
        <v>1.0</v>
      </c>
      <c r="C59" s="45" t="s">
        <v>2700</v>
      </c>
      <c r="D59" s="46">
        <v>115400.0</v>
      </c>
      <c r="E59" s="37">
        <v>43724.0</v>
      </c>
      <c r="F59" s="48"/>
      <c r="G59" s="6"/>
      <c r="H59" s="38" t="s">
        <v>78</v>
      </c>
      <c r="I59" s="4"/>
    </row>
    <row r="60">
      <c r="A60" s="45" t="s">
        <v>85</v>
      </c>
      <c r="B60" s="35">
        <v>1.0</v>
      </c>
      <c r="C60" s="45" t="s">
        <v>46</v>
      </c>
      <c r="D60" s="46">
        <v>158745.0</v>
      </c>
      <c r="E60" s="37">
        <v>42709.0</v>
      </c>
      <c r="F60" s="48"/>
      <c r="G60" s="6" t="s">
        <v>86</v>
      </c>
      <c r="H60" s="38" t="s">
        <v>87</v>
      </c>
      <c r="I60" s="4"/>
    </row>
    <row r="61">
      <c r="A61" s="45" t="s">
        <v>109</v>
      </c>
      <c r="B61" s="35">
        <v>1.0</v>
      </c>
      <c r="C61" s="45" t="s">
        <v>46</v>
      </c>
      <c r="D61" s="46">
        <v>15812.0</v>
      </c>
      <c r="E61" s="37">
        <v>43725.0</v>
      </c>
      <c r="F61" s="48"/>
      <c r="G61" s="6"/>
      <c r="H61" s="38" t="s">
        <v>110</v>
      </c>
      <c r="I61" s="4"/>
    </row>
    <row r="62">
      <c r="A62" s="45" t="s">
        <v>113</v>
      </c>
      <c r="B62" s="51">
        <v>1.0</v>
      </c>
      <c r="C62" s="45" t="s">
        <v>46</v>
      </c>
      <c r="D62" s="46">
        <v>93392.0</v>
      </c>
      <c r="E62" s="37">
        <v>43746.0</v>
      </c>
      <c r="F62" s="48"/>
      <c r="G62" s="6"/>
      <c r="H62" s="38" t="s">
        <v>114</v>
      </c>
      <c r="I62" s="4"/>
    </row>
    <row r="63">
      <c r="A63" s="45" t="s">
        <v>119</v>
      </c>
      <c r="B63" s="35">
        <v>1.0</v>
      </c>
      <c r="C63" s="45" t="s">
        <v>46</v>
      </c>
      <c r="D63" s="46">
        <v>16489.0</v>
      </c>
      <c r="E63" s="37">
        <v>43676.0</v>
      </c>
      <c r="F63" s="48"/>
      <c r="G63" s="6"/>
      <c r="H63" s="38" t="s">
        <v>120</v>
      </c>
      <c r="I63" s="4"/>
    </row>
    <row r="64">
      <c r="A64" s="45" t="s">
        <v>139</v>
      </c>
      <c r="B64" s="35">
        <v>1.0</v>
      </c>
      <c r="C64" s="45" t="s">
        <v>46</v>
      </c>
      <c r="D64" s="46">
        <v>82288.0</v>
      </c>
      <c r="E64" s="37">
        <v>43515.0</v>
      </c>
      <c r="F64" s="48"/>
      <c r="G64" s="6"/>
      <c r="H64" s="40" t="s">
        <v>33</v>
      </c>
      <c r="I64" s="4"/>
    </row>
    <row r="65">
      <c r="A65" s="45" t="s">
        <v>140</v>
      </c>
      <c r="B65" s="35">
        <v>1.0</v>
      </c>
      <c r="C65" s="45" t="s">
        <v>46</v>
      </c>
      <c r="D65" s="46">
        <v>169961.0</v>
      </c>
      <c r="E65" s="37">
        <v>43662.0</v>
      </c>
      <c r="F65" s="48"/>
      <c r="G65" s="6"/>
      <c r="H65" s="38" t="s">
        <v>141</v>
      </c>
      <c r="I65" s="4"/>
    </row>
    <row r="66">
      <c r="A66" s="45" t="s">
        <v>148</v>
      </c>
      <c r="B66" s="35">
        <v>1.0</v>
      </c>
      <c r="C66" s="45" t="s">
        <v>46</v>
      </c>
      <c r="D66" s="46">
        <v>116671.0</v>
      </c>
      <c r="E66" s="37">
        <v>43746.0</v>
      </c>
      <c r="F66" s="48"/>
      <c r="G66" s="6"/>
      <c r="H66" s="38" t="s">
        <v>149</v>
      </c>
      <c r="I66" s="4"/>
    </row>
    <row r="67">
      <c r="A67" s="45" t="s">
        <v>156</v>
      </c>
      <c r="B67" s="35">
        <v>1.0</v>
      </c>
      <c r="C67" s="45" t="s">
        <v>46</v>
      </c>
      <c r="D67" s="46">
        <v>162558.0</v>
      </c>
      <c r="E67" s="37">
        <v>43355.0</v>
      </c>
      <c r="F67" s="48"/>
      <c r="G67" s="6"/>
      <c r="H67" s="38" t="str">
        <f>HYPERLINK("https://www.cedamia.org/global/","https://www.cedamia.org/global/")</f>
        <v>https://www.cedamia.org/global/</v>
      </c>
      <c r="I67" s="4"/>
    </row>
    <row r="68">
      <c r="A68" s="45" t="s">
        <v>157</v>
      </c>
      <c r="B68" s="35">
        <v>1.0</v>
      </c>
      <c r="C68" s="45" t="s">
        <v>46</v>
      </c>
      <c r="D68" s="46">
        <v>165633.0</v>
      </c>
      <c r="E68" s="37">
        <v>43690.0</v>
      </c>
      <c r="F68" s="48"/>
      <c r="G68" s="6"/>
      <c r="H68" s="38" t="s">
        <v>158</v>
      </c>
      <c r="I68" s="4"/>
    </row>
    <row r="69">
      <c r="A69" s="45" t="s">
        <v>177</v>
      </c>
      <c r="B69" s="35">
        <v>1.0</v>
      </c>
      <c r="C69" s="45" t="s">
        <v>46</v>
      </c>
      <c r="D69" s="46">
        <v>116245.0</v>
      </c>
      <c r="E69" s="37">
        <v>43726.0</v>
      </c>
      <c r="F69" s="48"/>
      <c r="G69" s="6"/>
      <c r="H69" s="38" t="s">
        <v>178</v>
      </c>
      <c r="I69" s="4"/>
    </row>
    <row r="70">
      <c r="A70" s="45" t="s">
        <v>190</v>
      </c>
      <c r="B70" s="35">
        <v>1.0</v>
      </c>
      <c r="C70" s="45" t="s">
        <v>46</v>
      </c>
      <c r="D70" s="46">
        <v>32651.0</v>
      </c>
      <c r="E70" s="37">
        <v>43704.0</v>
      </c>
      <c r="F70" s="48"/>
      <c r="G70" s="6"/>
      <c r="H70" s="38" t="s">
        <v>191</v>
      </c>
      <c r="I70" s="4"/>
    </row>
    <row r="71">
      <c r="A71" s="45" t="s">
        <v>204</v>
      </c>
      <c r="B71" s="35">
        <v>1.0</v>
      </c>
      <c r="C71" s="45" t="s">
        <v>2700</v>
      </c>
      <c r="D71" s="46">
        <v>34618.0</v>
      </c>
      <c r="E71" s="37">
        <v>43745.0</v>
      </c>
      <c r="F71" s="48"/>
      <c r="G71" s="6"/>
      <c r="H71" s="38" t="s">
        <v>205</v>
      </c>
      <c r="I71" s="4"/>
    </row>
    <row r="72">
      <c r="A72" s="45" t="s">
        <v>216</v>
      </c>
      <c r="B72" s="35">
        <v>1.0</v>
      </c>
      <c r="C72" s="45" t="s">
        <v>46</v>
      </c>
      <c r="D72" s="46">
        <v>95981.0</v>
      </c>
      <c r="E72" s="37">
        <v>42773.0</v>
      </c>
      <c r="F72" s="48"/>
      <c r="G72" s="6"/>
      <c r="H72" s="38" t="s">
        <v>217</v>
      </c>
      <c r="I72" s="4"/>
    </row>
    <row r="73">
      <c r="A73" s="53" t="s">
        <v>218</v>
      </c>
      <c r="B73" s="35">
        <v>1.0</v>
      </c>
      <c r="C73" s="45" t="s">
        <v>46</v>
      </c>
      <c r="D73" s="46">
        <v>159180.0</v>
      </c>
      <c r="E73" s="37">
        <v>43718.0</v>
      </c>
      <c r="F73" s="46"/>
      <c r="G73" s="54"/>
      <c r="H73" s="38" t="s">
        <v>219</v>
      </c>
      <c r="I73" s="4"/>
    </row>
    <row r="74">
      <c r="A74" s="53"/>
      <c r="B74" s="240">
        <f>sum(B55:B73)</f>
        <v>19</v>
      </c>
      <c r="C74" s="45"/>
      <c r="D74" s="46"/>
      <c r="E74" s="37"/>
      <c r="F74" s="46"/>
      <c r="G74" s="54"/>
      <c r="H74" s="40"/>
      <c r="I74" s="4"/>
    </row>
    <row r="75">
      <c r="A75" s="241" t="s">
        <v>40</v>
      </c>
      <c r="B75" s="35"/>
      <c r="C75" s="45"/>
      <c r="D75" s="46"/>
      <c r="E75" s="37"/>
      <c r="F75" s="46"/>
      <c r="G75" s="54"/>
      <c r="H75" s="40"/>
      <c r="I75" s="4"/>
    </row>
    <row r="76">
      <c r="A76" s="45" t="s">
        <v>39</v>
      </c>
      <c r="B76" s="35">
        <v>1.0</v>
      </c>
      <c r="C76" s="45" t="s">
        <v>40</v>
      </c>
      <c r="D76" s="46">
        <v>14258.0</v>
      </c>
      <c r="E76" s="37">
        <v>43733.0</v>
      </c>
      <c r="F76" s="47"/>
      <c r="G76" s="6"/>
      <c r="H76" s="38" t="s">
        <v>41</v>
      </c>
      <c r="I76" s="4"/>
    </row>
    <row r="77">
      <c r="A77" s="45" t="s">
        <v>90</v>
      </c>
      <c r="B77" s="35">
        <v>1.0</v>
      </c>
      <c r="C77" s="45" t="s">
        <v>40</v>
      </c>
      <c r="D77" s="46">
        <v>6154.0</v>
      </c>
      <c r="E77" s="37">
        <v>43725.0</v>
      </c>
      <c r="F77" s="48"/>
      <c r="G77" s="6"/>
      <c r="H77" s="38" t="s">
        <v>91</v>
      </c>
      <c r="I77" s="4"/>
    </row>
    <row r="78">
      <c r="A78" s="45" t="s">
        <v>96</v>
      </c>
      <c r="B78" s="35">
        <v>1.0</v>
      </c>
      <c r="C78" s="45" t="s">
        <v>40</v>
      </c>
      <c r="D78" s="46">
        <v>28893.0</v>
      </c>
      <c r="E78" s="37">
        <v>43607.0</v>
      </c>
      <c r="F78" s="48"/>
      <c r="G78" s="6"/>
      <c r="H78" s="38" t="s">
        <v>97</v>
      </c>
      <c r="I78" s="4"/>
    </row>
    <row r="79">
      <c r="A79" s="45" t="s">
        <v>192</v>
      </c>
      <c r="B79" s="35">
        <v>1.0</v>
      </c>
      <c r="C79" s="45" t="s">
        <v>40</v>
      </c>
      <c r="D79" s="46">
        <v>149195.0</v>
      </c>
      <c r="E79" s="37">
        <v>43705.0</v>
      </c>
      <c r="F79" s="48"/>
      <c r="G79" s="6"/>
      <c r="H79" s="38" t="s">
        <v>193</v>
      </c>
      <c r="I79" s="4"/>
    </row>
    <row r="80">
      <c r="A80" s="45" t="s">
        <v>2702</v>
      </c>
      <c r="B80" s="35">
        <v>1.0</v>
      </c>
      <c r="C80" s="45" t="s">
        <v>40</v>
      </c>
      <c r="D80" s="46">
        <v>34990.0</v>
      </c>
      <c r="E80" s="37">
        <v>43326.0</v>
      </c>
      <c r="F80" s="48"/>
      <c r="G80" s="6"/>
      <c r="H80" s="38" t="str">
        <f t="shared" ref="H80:H81" si="1">HYPERLINK("https://www.cedamia.org/global/","https://www.cedamia.org/global/")</f>
        <v>https://www.cedamia.org/global/</v>
      </c>
      <c r="I80" s="4"/>
    </row>
    <row r="81">
      <c r="A81" s="45" t="s">
        <v>203</v>
      </c>
      <c r="B81" s="35">
        <v>1.0</v>
      </c>
      <c r="C81" s="45" t="s">
        <v>40</v>
      </c>
      <c r="D81" s="46">
        <v>35768.0</v>
      </c>
      <c r="E81" s="37">
        <v>43194.0</v>
      </c>
      <c r="F81" s="48"/>
      <c r="G81" s="6"/>
      <c r="H81" s="38" t="str">
        <f t="shared" si="1"/>
        <v>https://www.cedamia.org/global/</v>
      </c>
      <c r="I81" s="4"/>
    </row>
    <row r="82">
      <c r="A82" s="258"/>
      <c r="B82" s="240">
        <f>sum(B76:B81)</f>
        <v>6</v>
      </c>
      <c r="C82" s="259"/>
    </row>
    <row r="83">
      <c r="A83" s="258"/>
      <c r="B83" s="260"/>
      <c r="C83" s="259"/>
    </row>
    <row r="84">
      <c r="A84" s="258"/>
      <c r="B84" s="260"/>
      <c r="C84" s="259"/>
    </row>
    <row r="85">
      <c r="A85" s="258"/>
      <c r="B85" s="260"/>
      <c r="C85" s="259"/>
    </row>
    <row r="86">
      <c r="A86" s="258"/>
      <c r="B86" s="260"/>
      <c r="C86" s="259"/>
    </row>
    <row r="87">
      <c r="A87" s="258"/>
      <c r="B87" s="260"/>
      <c r="C87" s="259"/>
    </row>
    <row r="88">
      <c r="A88" s="258"/>
      <c r="B88" s="260"/>
      <c r="C88" s="259"/>
    </row>
    <row r="89">
      <c r="A89" s="258"/>
      <c r="B89" s="260"/>
      <c r="C89" s="259"/>
    </row>
    <row r="90">
      <c r="A90" s="258"/>
      <c r="B90" s="260"/>
      <c r="C90" s="259"/>
    </row>
    <row r="91">
      <c r="A91" s="258"/>
      <c r="B91" s="260"/>
      <c r="C91" s="259"/>
    </row>
    <row r="92">
      <c r="A92" s="258"/>
      <c r="B92" s="260"/>
      <c r="C92" s="259"/>
    </row>
    <row r="93">
      <c r="A93" s="258"/>
      <c r="B93" s="260"/>
      <c r="C93" s="259"/>
    </row>
    <row r="94">
      <c r="A94" s="258"/>
      <c r="B94" s="260"/>
      <c r="C94" s="259"/>
    </row>
    <row r="95">
      <c r="A95" s="258"/>
      <c r="B95" s="260"/>
      <c r="C95" s="259"/>
    </row>
    <row r="96">
      <c r="A96" s="258"/>
      <c r="B96" s="260"/>
      <c r="C96" s="259"/>
    </row>
    <row r="97">
      <c r="A97" s="258"/>
      <c r="B97" s="260"/>
      <c r="C97" s="259"/>
    </row>
    <row r="98">
      <c r="A98" s="258"/>
      <c r="B98" s="260"/>
      <c r="C98" s="259"/>
    </row>
    <row r="99">
      <c r="A99" s="258"/>
      <c r="B99" s="260"/>
      <c r="C99" s="259"/>
    </row>
    <row r="100">
      <c r="A100" s="258"/>
      <c r="B100" s="260"/>
      <c r="C100" s="259"/>
    </row>
    <row r="101">
      <c r="A101" s="258"/>
      <c r="B101" s="260"/>
      <c r="C101" s="259"/>
    </row>
    <row r="102">
      <c r="A102" s="258"/>
      <c r="B102" s="260"/>
      <c r="C102" s="259"/>
    </row>
    <row r="103">
      <c r="A103" s="258"/>
      <c r="B103" s="260"/>
      <c r="C103" s="259"/>
    </row>
    <row r="104">
      <c r="A104" s="258"/>
      <c r="B104" s="260"/>
      <c r="C104" s="259"/>
    </row>
    <row r="105">
      <c r="A105" s="258"/>
      <c r="B105" s="260"/>
      <c r="C105" s="259"/>
    </row>
    <row r="106">
      <c r="A106" s="258"/>
      <c r="B106" s="260"/>
      <c r="C106" s="259"/>
    </row>
    <row r="107">
      <c r="A107" s="258"/>
      <c r="B107" s="260"/>
      <c r="C107" s="259"/>
    </row>
    <row r="108">
      <c r="A108" s="258"/>
      <c r="B108" s="260"/>
      <c r="C108" s="259"/>
    </row>
    <row r="109">
      <c r="A109" s="258"/>
      <c r="B109" s="260"/>
      <c r="C109" s="259"/>
    </row>
    <row r="110">
      <c r="A110" s="258"/>
      <c r="B110" s="260"/>
      <c r="C110" s="259"/>
    </row>
    <row r="111">
      <c r="A111" s="258"/>
      <c r="B111" s="260"/>
      <c r="C111" s="259"/>
    </row>
    <row r="112">
      <c r="A112" s="258"/>
      <c r="B112" s="260"/>
      <c r="C112" s="259"/>
    </row>
    <row r="113">
      <c r="A113" s="258"/>
      <c r="B113" s="260"/>
      <c r="C113" s="259"/>
    </row>
    <row r="114">
      <c r="A114" s="258"/>
      <c r="B114" s="260"/>
      <c r="C114" s="259"/>
    </row>
    <row r="115">
      <c r="A115" s="258"/>
      <c r="B115" s="260"/>
      <c r="C115" s="259"/>
    </row>
    <row r="116">
      <c r="A116" s="258"/>
      <c r="B116" s="260"/>
      <c r="C116" s="259"/>
    </row>
    <row r="117">
      <c r="A117" s="258"/>
      <c r="B117" s="260"/>
      <c r="C117" s="259"/>
    </row>
    <row r="118">
      <c r="A118" s="258"/>
      <c r="B118" s="260"/>
      <c r="C118" s="259"/>
    </row>
    <row r="119">
      <c r="A119" s="258"/>
      <c r="B119" s="260"/>
      <c r="C119" s="259"/>
    </row>
    <row r="120">
      <c r="A120" s="258"/>
      <c r="B120" s="260"/>
      <c r="C120" s="259"/>
    </row>
    <row r="121">
      <c r="A121" s="258"/>
      <c r="B121" s="260"/>
      <c r="C121" s="259"/>
    </row>
    <row r="122">
      <c r="A122" s="258"/>
      <c r="B122" s="260"/>
      <c r="C122" s="259"/>
    </row>
    <row r="123">
      <c r="A123" s="258"/>
      <c r="B123" s="260"/>
      <c r="C123" s="259"/>
    </row>
    <row r="124">
      <c r="A124" s="258"/>
      <c r="B124" s="260"/>
      <c r="C124" s="259"/>
    </row>
    <row r="125">
      <c r="A125" s="258"/>
      <c r="B125" s="260"/>
      <c r="C125" s="261"/>
    </row>
    <row r="126">
      <c r="A126" s="258"/>
      <c r="B126" s="260"/>
      <c r="C126" s="261"/>
    </row>
    <row r="127">
      <c r="A127" s="258"/>
      <c r="B127" s="260"/>
      <c r="C127" s="261"/>
    </row>
    <row r="128">
      <c r="A128" s="258"/>
      <c r="B128" s="260"/>
      <c r="C128" s="261"/>
    </row>
    <row r="129">
      <c r="A129" s="258"/>
      <c r="B129" s="260"/>
      <c r="C129" s="261"/>
    </row>
    <row r="130">
      <c r="A130" s="258"/>
      <c r="B130" s="260"/>
      <c r="C130" s="261"/>
    </row>
    <row r="131">
      <c r="A131" s="258"/>
      <c r="B131" s="260"/>
      <c r="C131" s="261"/>
    </row>
    <row r="132">
      <c r="A132" s="258"/>
      <c r="B132" s="260"/>
      <c r="C132" s="261"/>
    </row>
    <row r="133">
      <c r="A133" s="258"/>
      <c r="B133" s="260"/>
      <c r="C133" s="261"/>
    </row>
    <row r="134">
      <c r="A134" s="258"/>
      <c r="B134" s="260"/>
      <c r="C134" s="261"/>
    </row>
    <row r="135">
      <c r="A135" s="258"/>
      <c r="B135" s="260"/>
      <c r="C135" s="261"/>
    </row>
    <row r="136">
      <c r="A136" s="258"/>
      <c r="B136" s="260"/>
      <c r="C136" s="261"/>
    </row>
    <row r="137">
      <c r="A137" s="258"/>
      <c r="B137" s="260"/>
      <c r="C137" s="261"/>
    </row>
    <row r="138">
      <c r="A138" s="258"/>
      <c r="B138" s="260"/>
      <c r="C138" s="261"/>
    </row>
    <row r="139">
      <c r="A139" s="258"/>
      <c r="B139" s="260"/>
      <c r="C139" s="261"/>
    </row>
    <row r="140">
      <c r="A140" s="258"/>
      <c r="B140" s="260"/>
      <c r="C140" s="261"/>
    </row>
    <row r="141">
      <c r="A141" s="258"/>
      <c r="B141" s="260"/>
      <c r="C141" s="261"/>
    </row>
    <row r="142">
      <c r="A142" s="258"/>
      <c r="B142" s="260"/>
      <c r="C142" s="261"/>
    </row>
    <row r="143">
      <c r="A143" s="258"/>
      <c r="B143" s="260"/>
      <c r="C143" s="261"/>
    </row>
    <row r="144">
      <c r="A144" s="258"/>
      <c r="B144" s="260"/>
      <c r="C144" s="259"/>
    </row>
    <row r="145">
      <c r="A145" s="258"/>
      <c r="B145" s="260"/>
      <c r="C145" s="259"/>
    </row>
    <row r="146">
      <c r="A146" s="258"/>
      <c r="B146" s="260"/>
      <c r="C146" s="259"/>
    </row>
    <row r="147">
      <c r="A147" s="258"/>
      <c r="B147" s="260"/>
      <c r="C147" s="259"/>
    </row>
    <row r="148">
      <c r="A148" s="258"/>
      <c r="B148" s="260"/>
      <c r="C148" s="259"/>
    </row>
    <row r="149">
      <c r="A149" s="258"/>
      <c r="B149" s="260"/>
      <c r="C149" s="259"/>
    </row>
    <row r="150">
      <c r="A150" s="258"/>
      <c r="B150" s="260"/>
      <c r="C150" s="259"/>
    </row>
    <row r="151">
      <c r="A151" s="258"/>
      <c r="B151" s="260"/>
      <c r="C151" s="259"/>
    </row>
    <row r="152">
      <c r="A152" s="258"/>
      <c r="B152" s="260"/>
      <c r="C152" s="259"/>
    </row>
    <row r="153">
      <c r="A153" s="258"/>
      <c r="B153" s="260"/>
      <c r="C153" s="259"/>
    </row>
    <row r="154">
      <c r="A154" s="258"/>
      <c r="B154" s="260"/>
      <c r="C154" s="259"/>
    </row>
    <row r="155">
      <c r="A155" s="258"/>
      <c r="B155" s="260"/>
      <c r="C155" s="259"/>
    </row>
    <row r="156">
      <c r="A156" s="258"/>
      <c r="B156" s="260"/>
      <c r="C156" s="259"/>
    </row>
    <row r="157">
      <c r="A157" s="258"/>
      <c r="B157" s="260"/>
      <c r="C157" s="259"/>
    </row>
    <row r="158">
      <c r="A158" s="258"/>
      <c r="B158" s="260"/>
      <c r="C158" s="259"/>
    </row>
    <row r="159">
      <c r="A159" s="258"/>
      <c r="B159" s="260"/>
      <c r="C159" s="259"/>
    </row>
    <row r="160">
      <c r="A160" s="258"/>
      <c r="B160" s="260"/>
      <c r="C160" s="259"/>
    </row>
    <row r="161">
      <c r="A161" s="258"/>
      <c r="B161" s="260"/>
      <c r="C161" s="259"/>
    </row>
    <row r="162">
      <c r="A162" s="258"/>
      <c r="B162" s="260"/>
      <c r="C162" s="259"/>
    </row>
    <row r="163">
      <c r="A163" s="258"/>
      <c r="B163" s="260"/>
      <c r="C163" s="259"/>
    </row>
    <row r="164">
      <c r="A164" s="258"/>
      <c r="B164" s="260"/>
      <c r="C164" s="259"/>
    </row>
    <row r="165">
      <c r="A165" s="258"/>
      <c r="B165" s="260"/>
      <c r="C165" s="259"/>
    </row>
    <row r="166">
      <c r="A166" s="258"/>
      <c r="B166" s="260"/>
      <c r="C166" s="259"/>
    </row>
    <row r="167">
      <c r="A167" s="258"/>
      <c r="B167" s="260"/>
      <c r="C167" s="259"/>
    </row>
    <row r="168">
      <c r="A168" s="258"/>
      <c r="B168" s="260"/>
      <c r="C168" s="259"/>
    </row>
    <row r="169">
      <c r="A169" s="258"/>
      <c r="B169" s="260"/>
      <c r="C169" s="259"/>
    </row>
    <row r="170">
      <c r="A170" s="258"/>
      <c r="B170" s="260"/>
      <c r="C170" s="259"/>
    </row>
    <row r="171">
      <c r="A171" s="258"/>
      <c r="B171" s="260"/>
      <c r="C171" s="259"/>
    </row>
    <row r="172">
      <c r="A172" s="258"/>
      <c r="B172" s="260"/>
      <c r="C172" s="259"/>
    </row>
    <row r="173">
      <c r="A173" s="258"/>
      <c r="B173" s="260"/>
      <c r="C173" s="259"/>
    </row>
    <row r="174">
      <c r="A174" s="258"/>
      <c r="B174" s="260"/>
      <c r="C174" s="259"/>
    </row>
    <row r="175">
      <c r="A175" s="258"/>
      <c r="B175" s="260"/>
      <c r="C175" s="259"/>
    </row>
    <row r="176">
      <c r="A176" s="258"/>
      <c r="B176" s="260"/>
      <c r="C176" s="259"/>
    </row>
    <row r="177">
      <c r="A177" s="258"/>
      <c r="B177" s="260"/>
      <c r="C177" s="259"/>
    </row>
    <row r="178">
      <c r="A178" s="258"/>
      <c r="B178" s="260"/>
      <c r="C178" s="259"/>
    </row>
    <row r="179">
      <c r="A179" s="258"/>
      <c r="B179" s="260"/>
      <c r="C179" s="259"/>
    </row>
    <row r="180">
      <c r="A180" s="258"/>
      <c r="B180" s="260"/>
      <c r="C180" s="259"/>
    </row>
    <row r="181">
      <c r="A181" s="258"/>
      <c r="B181" s="260"/>
      <c r="C181" s="259"/>
    </row>
    <row r="182">
      <c r="A182" s="258"/>
      <c r="B182" s="260"/>
      <c r="C182" s="259"/>
    </row>
    <row r="183">
      <c r="A183" s="258"/>
      <c r="B183" s="260"/>
      <c r="C183" s="259"/>
    </row>
    <row r="184">
      <c r="A184" s="258"/>
      <c r="B184" s="260"/>
      <c r="C184" s="259"/>
    </row>
    <row r="185">
      <c r="A185" s="258"/>
      <c r="B185" s="260"/>
      <c r="C185" s="259"/>
    </row>
    <row r="186">
      <c r="A186" s="258"/>
      <c r="B186" s="260"/>
      <c r="C186" s="259"/>
    </row>
    <row r="187">
      <c r="A187" s="258"/>
      <c r="B187" s="260"/>
      <c r="C187" s="259"/>
    </row>
    <row r="188">
      <c r="A188" s="258"/>
      <c r="B188" s="260"/>
      <c r="C188" s="259"/>
    </row>
    <row r="189">
      <c r="A189" s="258"/>
      <c r="B189" s="260"/>
      <c r="C189" s="259"/>
    </row>
    <row r="190">
      <c r="A190" s="258"/>
      <c r="B190" s="260"/>
      <c r="C190" s="259"/>
    </row>
    <row r="191">
      <c r="A191" s="258"/>
      <c r="B191" s="260"/>
      <c r="C191" s="259"/>
    </row>
    <row r="192">
      <c r="A192" s="258"/>
      <c r="B192" s="260"/>
      <c r="C192" s="259"/>
    </row>
    <row r="193">
      <c r="A193" s="258"/>
      <c r="B193" s="260"/>
      <c r="C193" s="259"/>
    </row>
    <row r="194">
      <c r="A194" s="258"/>
      <c r="B194" s="260"/>
      <c r="C194" s="259"/>
    </row>
    <row r="195">
      <c r="A195" s="258"/>
      <c r="B195" s="260"/>
      <c r="C195" s="259"/>
    </row>
    <row r="196">
      <c r="A196" s="258"/>
      <c r="B196" s="260"/>
      <c r="C196" s="259"/>
    </row>
    <row r="197">
      <c r="A197" s="258"/>
      <c r="B197" s="260"/>
      <c r="C197" s="259"/>
    </row>
    <row r="198">
      <c r="A198" s="258"/>
      <c r="B198" s="260"/>
      <c r="C198" s="259"/>
    </row>
    <row r="199">
      <c r="A199" s="258"/>
      <c r="B199" s="260"/>
      <c r="C199" s="259"/>
    </row>
    <row r="200">
      <c r="A200" s="258"/>
      <c r="B200" s="260"/>
      <c r="C200" s="259"/>
    </row>
    <row r="201">
      <c r="A201" s="258"/>
      <c r="B201" s="260"/>
      <c r="C201" s="259"/>
    </row>
    <row r="202">
      <c r="A202" s="258"/>
      <c r="B202" s="260"/>
      <c r="C202" s="259"/>
    </row>
    <row r="203">
      <c r="A203" s="258"/>
      <c r="B203" s="260"/>
      <c r="C203" s="259"/>
    </row>
    <row r="204">
      <c r="A204" s="258"/>
      <c r="B204" s="260"/>
      <c r="C204" s="259"/>
    </row>
    <row r="205">
      <c r="A205" s="258"/>
      <c r="B205" s="260"/>
      <c r="C205" s="259"/>
    </row>
    <row r="206">
      <c r="A206" s="258"/>
      <c r="B206" s="260"/>
      <c r="C206" s="259"/>
    </row>
    <row r="207">
      <c r="A207" s="258"/>
      <c r="B207" s="260"/>
      <c r="C207" s="259"/>
    </row>
    <row r="208">
      <c r="A208" s="258"/>
      <c r="B208" s="260"/>
      <c r="C208" s="259"/>
    </row>
    <row r="209">
      <c r="A209" s="258"/>
      <c r="B209" s="260"/>
      <c r="C209" s="259"/>
    </row>
    <row r="210">
      <c r="A210" s="258"/>
      <c r="B210" s="260"/>
      <c r="C210" s="259"/>
    </row>
    <row r="211">
      <c r="A211" s="258"/>
      <c r="B211" s="260"/>
      <c r="C211" s="259"/>
    </row>
    <row r="212">
      <c r="A212" s="258"/>
      <c r="B212" s="260"/>
      <c r="C212" s="259"/>
    </row>
    <row r="213">
      <c r="A213" s="258"/>
      <c r="B213" s="260"/>
      <c r="C213" s="259"/>
    </row>
    <row r="214">
      <c r="A214" s="258"/>
      <c r="B214" s="260"/>
      <c r="C214" s="259"/>
    </row>
    <row r="215">
      <c r="A215" s="258"/>
      <c r="B215" s="260"/>
      <c r="C215" s="259"/>
    </row>
    <row r="216">
      <c r="A216" s="258"/>
      <c r="B216" s="260"/>
      <c r="C216" s="259"/>
    </row>
    <row r="217">
      <c r="A217" s="258"/>
      <c r="B217" s="260"/>
      <c r="C217" s="259"/>
    </row>
    <row r="218">
      <c r="A218" s="258"/>
      <c r="B218" s="260"/>
      <c r="C218" s="259"/>
    </row>
    <row r="219">
      <c r="A219" s="258"/>
      <c r="B219" s="260"/>
      <c r="C219" s="259"/>
    </row>
    <row r="220">
      <c r="A220" s="258"/>
      <c r="B220" s="260"/>
      <c r="C220" s="259"/>
    </row>
    <row r="221">
      <c r="A221" s="258"/>
      <c r="B221" s="260"/>
      <c r="C221" s="259"/>
    </row>
    <row r="222">
      <c r="A222" s="258"/>
      <c r="B222" s="260"/>
      <c r="C222" s="259"/>
    </row>
    <row r="223">
      <c r="A223" s="258"/>
      <c r="B223" s="260"/>
      <c r="C223" s="259"/>
    </row>
    <row r="224">
      <c r="A224" s="258"/>
      <c r="B224" s="260"/>
      <c r="C224" s="259"/>
    </row>
    <row r="225">
      <c r="A225" s="258"/>
      <c r="B225" s="260"/>
      <c r="C225" s="259"/>
    </row>
    <row r="226">
      <c r="A226" s="258"/>
      <c r="B226" s="260"/>
      <c r="C226" s="259"/>
    </row>
    <row r="227">
      <c r="A227" s="258"/>
      <c r="B227" s="260"/>
      <c r="C227" s="259"/>
    </row>
    <row r="228">
      <c r="A228" s="258"/>
      <c r="B228" s="260"/>
      <c r="C228" s="259"/>
    </row>
    <row r="229">
      <c r="A229" s="258"/>
      <c r="B229" s="260"/>
      <c r="C229" s="259"/>
    </row>
    <row r="230">
      <c r="A230" s="258"/>
      <c r="B230" s="260"/>
      <c r="C230" s="259"/>
    </row>
    <row r="231">
      <c r="A231" s="258"/>
      <c r="B231" s="260"/>
      <c r="C231" s="259"/>
    </row>
  </sheetData>
  <hyperlinks>
    <hyperlink r:id="rId1" ref="H2"/>
    <hyperlink r:id="rId2" ref="H5"/>
    <hyperlink r:id="rId3" ref="H6"/>
    <hyperlink r:id="rId4" ref="H7"/>
    <hyperlink r:id="rId5" ref="H8"/>
    <hyperlink r:id="rId6" ref="H9"/>
    <hyperlink r:id="rId7" ref="H10"/>
    <hyperlink r:id="rId8" ref="H11"/>
    <hyperlink r:id="rId9" ref="H12"/>
    <hyperlink r:id="rId10" ref="H13"/>
    <hyperlink r:id="rId11" ref="H14"/>
    <hyperlink r:id="rId12" ref="H15"/>
    <hyperlink r:id="rId13" ref="H16"/>
    <hyperlink r:id="rId14" ref="H17"/>
    <hyperlink r:id="rId15" ref="H18"/>
    <hyperlink r:id="rId16" ref="H19"/>
    <hyperlink r:id="rId17" ref="H20"/>
    <hyperlink r:id="rId18" ref="H21"/>
    <hyperlink r:id="rId19" ref="H22"/>
    <hyperlink r:id="rId20" ref="H23"/>
    <hyperlink r:id="rId21" ref="H24"/>
    <hyperlink r:id="rId22" ref="H25"/>
    <hyperlink r:id="rId23" ref="H26"/>
    <hyperlink r:id="rId24" ref="H27"/>
    <hyperlink r:id="rId25" ref="H28"/>
    <hyperlink r:id="rId26" ref="H29"/>
    <hyperlink r:id="rId27" ref="H32"/>
    <hyperlink r:id="rId28" ref="H35"/>
    <hyperlink r:id="rId29" ref="H38"/>
    <hyperlink r:id="rId30" ref="H39"/>
    <hyperlink r:id="rId31" ref="H40"/>
    <hyperlink r:id="rId32" ref="H42"/>
    <hyperlink r:id="rId33" ref="H43"/>
    <hyperlink r:id="rId34" ref="H44"/>
    <hyperlink r:id="rId35" ref="H45"/>
    <hyperlink r:id="rId36" ref="H46"/>
    <hyperlink r:id="rId37" ref="H47"/>
    <hyperlink r:id="rId38" ref="H50"/>
    <hyperlink r:id="rId39" ref="H51"/>
    <hyperlink r:id="rId40" ref="H52"/>
    <hyperlink r:id="rId41" ref="H55"/>
    <hyperlink r:id="rId42" ref="H56"/>
    <hyperlink r:id="rId43" ref="H57"/>
    <hyperlink r:id="rId44" ref="H58"/>
    <hyperlink r:id="rId45" ref="H59"/>
    <hyperlink r:id="rId46" ref="H60"/>
    <hyperlink r:id="rId47" ref="H61"/>
    <hyperlink r:id="rId48" location="placeholder" ref="H62"/>
    <hyperlink r:id="rId49" ref="H63"/>
    <hyperlink r:id="rId50" ref="H65"/>
    <hyperlink r:id="rId51" ref="H66"/>
    <hyperlink r:id="rId52" ref="H68"/>
    <hyperlink r:id="rId53" ref="H69"/>
    <hyperlink r:id="rId54" ref="H70"/>
    <hyperlink r:id="rId55" ref="H71"/>
    <hyperlink r:id="rId56" ref="H72"/>
    <hyperlink r:id="rId57" ref="H73"/>
    <hyperlink r:id="rId58" ref="H76"/>
    <hyperlink r:id="rId59" ref="H77"/>
    <hyperlink r:id="rId60" ref="H78"/>
    <hyperlink r:id="rId61" ref="H79"/>
  </hyperlinks>
  <drawing r:id="rId62"/>
</worksheet>
</file>